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orisnik\OneDrive - Fakultet organizacionih nauka\Desktop\"/>
    </mc:Choice>
  </mc:AlternateContent>
  <xr:revisionPtr revIDLastSave="0" documentId="13_ncr:1_{72DD5A4A-34B3-4463-B130-55819FCF23CF}" xr6:coauthVersionLast="47" xr6:coauthVersionMax="47" xr10:uidLastSave="{00000000-0000-0000-0000-000000000000}"/>
  <bookViews>
    <workbookView xWindow="-120" yWindow="-120" windowWidth="29040" windowHeight="15720" xr2:uid="{00000000-000D-0000-FFFF-FFFF00000000}"/>
  </bookViews>
  <sheets>
    <sheet name="Publica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267" i="1" l="1"/>
  <c r="AM267" i="1"/>
  <c r="BT265" i="1"/>
  <c r="BT264" i="1"/>
  <c r="BT263" i="1"/>
  <c r="BK263" i="1"/>
  <c r="BT262" i="1"/>
  <c r="BK262" i="1"/>
  <c r="BT261" i="1"/>
  <c r="BK261" i="1"/>
  <c r="BT260" i="1"/>
  <c r="BK260" i="1"/>
  <c r="BT259" i="1"/>
  <c r="BT258" i="1"/>
  <c r="BK258" i="1"/>
  <c r="BT257" i="1"/>
  <c r="BK257" i="1"/>
  <c r="BT256" i="1"/>
  <c r="BK256" i="1"/>
  <c r="BT255" i="1"/>
  <c r="BK255" i="1"/>
  <c r="BT254" i="1"/>
  <c r="BK254" i="1"/>
  <c r="BT253" i="1"/>
  <c r="BK253" i="1"/>
  <c r="BT252" i="1"/>
  <c r="BK252" i="1"/>
  <c r="BT251" i="1"/>
  <c r="BT250" i="1"/>
  <c r="BT249" i="1"/>
  <c r="BT248" i="1"/>
  <c r="BK248" i="1"/>
  <c r="BT247" i="1"/>
  <c r="BK247" i="1"/>
  <c r="BT246" i="1"/>
  <c r="BK246" i="1"/>
  <c r="BT245" i="1"/>
  <c r="BK245" i="1"/>
  <c r="BT244" i="1"/>
  <c r="BK244" i="1"/>
  <c r="BT243" i="1"/>
  <c r="BK243" i="1"/>
  <c r="BT242" i="1"/>
  <c r="BK242" i="1"/>
  <c r="BT241" i="1"/>
  <c r="BK241" i="1"/>
  <c r="BT240" i="1"/>
  <c r="BK240" i="1"/>
  <c r="BT239" i="1"/>
  <c r="BK239" i="1"/>
  <c r="BT238" i="1"/>
  <c r="BT237" i="1"/>
  <c r="BT236" i="1"/>
  <c r="BT235" i="1"/>
  <c r="BT234" i="1"/>
  <c r="BK234" i="1"/>
  <c r="BT233" i="1"/>
  <c r="BK233" i="1"/>
  <c r="BT232" i="1"/>
  <c r="BK232" i="1"/>
  <c r="BT231" i="1"/>
  <c r="BK231" i="1"/>
  <c r="BT230" i="1"/>
  <c r="BT229" i="1"/>
  <c r="BK229" i="1"/>
  <c r="BT228" i="1"/>
  <c r="BK228" i="1"/>
  <c r="BT227" i="1"/>
  <c r="BK227" i="1"/>
  <c r="BT226" i="1"/>
  <c r="BK226" i="1"/>
  <c r="BT225" i="1"/>
  <c r="BT224" i="1"/>
  <c r="BK224" i="1"/>
  <c r="BT223" i="1"/>
  <c r="BK223" i="1"/>
  <c r="BT222" i="1"/>
  <c r="BK222" i="1"/>
  <c r="BT221" i="1"/>
  <c r="BK221" i="1"/>
  <c r="BT220" i="1"/>
  <c r="BK220" i="1"/>
  <c r="BT219" i="1"/>
  <c r="BK219" i="1"/>
  <c r="BT218" i="1"/>
  <c r="BK218" i="1"/>
  <c r="BT217" i="1"/>
  <c r="BK217" i="1"/>
  <c r="BT216" i="1"/>
  <c r="BK216" i="1"/>
  <c r="BT215" i="1"/>
  <c r="BK215" i="1"/>
  <c r="BT214" i="1"/>
  <c r="BK214" i="1"/>
  <c r="BT213" i="1"/>
  <c r="BT212" i="1"/>
  <c r="BK212" i="1"/>
  <c r="BT211" i="1"/>
  <c r="BK211" i="1"/>
  <c r="BT210" i="1"/>
  <c r="BK210" i="1"/>
  <c r="BT209" i="1"/>
  <c r="BK209" i="1"/>
  <c r="BT208" i="1"/>
  <c r="BK208" i="1"/>
  <c r="BT207" i="1"/>
  <c r="BK207" i="1"/>
  <c r="BT206" i="1"/>
  <c r="BK206" i="1"/>
  <c r="BT205" i="1"/>
  <c r="BK205" i="1"/>
  <c r="BT204" i="1"/>
  <c r="BK204" i="1"/>
  <c r="BT203" i="1"/>
  <c r="BK203" i="1"/>
  <c r="BT202" i="1"/>
  <c r="BK202" i="1"/>
  <c r="BT201" i="1"/>
  <c r="BT200" i="1"/>
  <c r="BK200" i="1"/>
  <c r="BT199" i="1"/>
  <c r="BK199" i="1"/>
  <c r="BT198" i="1"/>
  <c r="BK198" i="1"/>
  <c r="BT197" i="1"/>
  <c r="BK197" i="1"/>
  <c r="BT196" i="1"/>
  <c r="BK196" i="1"/>
  <c r="BT195" i="1"/>
  <c r="BK195" i="1"/>
  <c r="BT194" i="1"/>
  <c r="BK194" i="1"/>
  <c r="BT193" i="1"/>
  <c r="BK193" i="1"/>
  <c r="BT192" i="1"/>
  <c r="BT191" i="1"/>
  <c r="BK191" i="1"/>
  <c r="BT190" i="1"/>
  <c r="BT189" i="1"/>
  <c r="BT188" i="1"/>
  <c r="BK188" i="1"/>
  <c r="BT187" i="1"/>
  <c r="BK187" i="1"/>
  <c r="BT186" i="1"/>
  <c r="BK186" i="1"/>
  <c r="BT185" i="1"/>
  <c r="BK185" i="1"/>
  <c r="BT184" i="1"/>
  <c r="BK184" i="1"/>
  <c r="BT183" i="1"/>
  <c r="BK183" i="1"/>
  <c r="BT182" i="1"/>
  <c r="BK182" i="1"/>
  <c r="BT181" i="1"/>
  <c r="BK181" i="1"/>
  <c r="BT180" i="1"/>
  <c r="BK180" i="1"/>
  <c r="BT179" i="1"/>
  <c r="BT178" i="1"/>
  <c r="BT177" i="1"/>
  <c r="BT176" i="1"/>
  <c r="BT175" i="1"/>
  <c r="BT174" i="1"/>
  <c r="BK174" i="1"/>
  <c r="BT173" i="1"/>
  <c r="BK173" i="1"/>
  <c r="BT172" i="1"/>
  <c r="BK172" i="1"/>
  <c r="BT171" i="1"/>
  <c r="BK171" i="1"/>
  <c r="BT170" i="1"/>
  <c r="BK170" i="1"/>
  <c r="BT169" i="1"/>
  <c r="BK169" i="1"/>
  <c r="BT168" i="1"/>
  <c r="BT167" i="1"/>
  <c r="BK167" i="1"/>
  <c r="BT166" i="1"/>
  <c r="BK166" i="1"/>
  <c r="BT165" i="1"/>
  <c r="BK165" i="1"/>
  <c r="BT164" i="1"/>
  <c r="BK164" i="1"/>
  <c r="BT163" i="1"/>
  <c r="BT162" i="1"/>
  <c r="BK162" i="1"/>
  <c r="BT161" i="1"/>
  <c r="BK161" i="1"/>
  <c r="BT160" i="1"/>
  <c r="BK160" i="1"/>
  <c r="BT159" i="1"/>
  <c r="BK159" i="1"/>
  <c r="BT158" i="1"/>
  <c r="BK158" i="1"/>
  <c r="BT157" i="1"/>
  <c r="BK157" i="1"/>
  <c r="BT156" i="1"/>
  <c r="BK156" i="1"/>
  <c r="BT155" i="1"/>
  <c r="BK155" i="1"/>
  <c r="BT154" i="1"/>
  <c r="BK154" i="1"/>
  <c r="BT153" i="1"/>
  <c r="BK153" i="1"/>
  <c r="BT152" i="1"/>
  <c r="BK152" i="1"/>
  <c r="BT151" i="1"/>
  <c r="BK151" i="1"/>
  <c r="BT150" i="1"/>
  <c r="BK150" i="1"/>
  <c r="BT149" i="1"/>
  <c r="BK149" i="1"/>
  <c r="BT148" i="1"/>
  <c r="BK148" i="1"/>
  <c r="BT147" i="1"/>
  <c r="BT146" i="1"/>
  <c r="BT145" i="1"/>
  <c r="BT144" i="1"/>
  <c r="BK144" i="1"/>
  <c r="BT143" i="1"/>
  <c r="BK143" i="1"/>
  <c r="BT142" i="1"/>
  <c r="BK142" i="1"/>
  <c r="BT141" i="1"/>
  <c r="BT140" i="1"/>
  <c r="BK140" i="1"/>
  <c r="BT139" i="1"/>
  <c r="BK139" i="1"/>
  <c r="BT138" i="1"/>
  <c r="BK138" i="1"/>
  <c r="BT137" i="1"/>
  <c r="BT136" i="1"/>
  <c r="BT135" i="1"/>
  <c r="BT134" i="1"/>
  <c r="BK134" i="1"/>
  <c r="BT133" i="1"/>
  <c r="BK133" i="1"/>
  <c r="BT132" i="1"/>
  <c r="BK132" i="1"/>
  <c r="BT131" i="1"/>
  <c r="BK131" i="1"/>
  <c r="BT130" i="1"/>
  <c r="BK130" i="1"/>
  <c r="BT129" i="1"/>
  <c r="BK129" i="1"/>
  <c r="BT128" i="1"/>
  <c r="BK128" i="1"/>
  <c r="BT127" i="1"/>
  <c r="BT126" i="1"/>
  <c r="BK126" i="1"/>
  <c r="BT125" i="1"/>
  <c r="BK125" i="1"/>
  <c r="BT124" i="1"/>
  <c r="BK124" i="1"/>
  <c r="BT123" i="1"/>
  <c r="BT122" i="1"/>
  <c r="BK122" i="1"/>
  <c r="BT121" i="1"/>
  <c r="BK121" i="1"/>
  <c r="BT120" i="1"/>
  <c r="BK120" i="1"/>
  <c r="BT119" i="1"/>
  <c r="BK119" i="1"/>
  <c r="BT118" i="1"/>
  <c r="BK118" i="1"/>
  <c r="BT117" i="1"/>
  <c r="BT116" i="1"/>
  <c r="BT115" i="1"/>
  <c r="BT114" i="1"/>
  <c r="BT113" i="1"/>
  <c r="BK113" i="1"/>
  <c r="BT112" i="1"/>
  <c r="BK112" i="1"/>
  <c r="BT111" i="1"/>
  <c r="BK111" i="1"/>
  <c r="BT110" i="1"/>
  <c r="BK110" i="1"/>
  <c r="BT109" i="1"/>
  <c r="BK109" i="1"/>
  <c r="BT108" i="1"/>
  <c r="BK108" i="1"/>
  <c r="BT107" i="1"/>
  <c r="BT106" i="1"/>
  <c r="BT105" i="1"/>
  <c r="BT104" i="1"/>
  <c r="BT103" i="1"/>
  <c r="BK103" i="1"/>
  <c r="BT102" i="1"/>
  <c r="BK102" i="1"/>
  <c r="BT101" i="1"/>
  <c r="BK101" i="1"/>
  <c r="BT100" i="1"/>
  <c r="BK100" i="1"/>
  <c r="BT99" i="1"/>
  <c r="BK99" i="1"/>
  <c r="BT98" i="1"/>
  <c r="BK98" i="1"/>
  <c r="BT97" i="1"/>
  <c r="BK97" i="1"/>
  <c r="BT96" i="1"/>
  <c r="BK96" i="1"/>
  <c r="BT95" i="1"/>
  <c r="BK95" i="1"/>
  <c r="BT94" i="1"/>
  <c r="BK94" i="1"/>
  <c r="BT93" i="1"/>
  <c r="BK93" i="1"/>
  <c r="BT92" i="1"/>
  <c r="BK92" i="1"/>
  <c r="BT91" i="1"/>
  <c r="BK91" i="1"/>
  <c r="BT90" i="1"/>
  <c r="BK90" i="1"/>
  <c r="BT89" i="1"/>
  <c r="BK89" i="1"/>
  <c r="BT88" i="1"/>
  <c r="BT87" i="1"/>
  <c r="BT86" i="1"/>
  <c r="BK86" i="1"/>
  <c r="BT85" i="1"/>
  <c r="BK85" i="1"/>
  <c r="BT84" i="1"/>
  <c r="BK84" i="1"/>
  <c r="BT83" i="1"/>
  <c r="BK83" i="1"/>
  <c r="BT82" i="1"/>
  <c r="BT81" i="1"/>
  <c r="BK81" i="1"/>
  <c r="BT80" i="1"/>
  <c r="BK80" i="1"/>
  <c r="BT79" i="1"/>
  <c r="BT78" i="1"/>
  <c r="BT77" i="1"/>
  <c r="BT76" i="1"/>
  <c r="BT75" i="1"/>
  <c r="BK75" i="1"/>
  <c r="BT74" i="1"/>
  <c r="BK74" i="1"/>
  <c r="BT73" i="1"/>
  <c r="BK73" i="1"/>
  <c r="BT72" i="1"/>
  <c r="BT71" i="1"/>
  <c r="BT70" i="1"/>
  <c r="BK70" i="1"/>
  <c r="BT69" i="1"/>
  <c r="BK69" i="1"/>
  <c r="BT68" i="1"/>
  <c r="BK68" i="1"/>
  <c r="BT67" i="1"/>
  <c r="BK67" i="1"/>
  <c r="BT66" i="1"/>
  <c r="BT65" i="1"/>
  <c r="BK65" i="1"/>
  <c r="BT64" i="1"/>
  <c r="BK64" i="1"/>
  <c r="BT63" i="1"/>
  <c r="BT62" i="1"/>
  <c r="BT61" i="1"/>
  <c r="BT60" i="1"/>
  <c r="BT59" i="1"/>
  <c r="BK59" i="1"/>
  <c r="BT58" i="1"/>
  <c r="BK58" i="1"/>
  <c r="BT57" i="1"/>
  <c r="BK57" i="1"/>
  <c r="BT56" i="1"/>
  <c r="BT55" i="1"/>
  <c r="BT54" i="1"/>
  <c r="BT53" i="1"/>
  <c r="BK53" i="1"/>
  <c r="BT52" i="1"/>
  <c r="BK52" i="1"/>
  <c r="BT51" i="1"/>
  <c r="BK51" i="1"/>
  <c r="BT50" i="1"/>
  <c r="BK50" i="1"/>
  <c r="BT49" i="1"/>
  <c r="BT48" i="1"/>
  <c r="BT47" i="1"/>
  <c r="BK47" i="1"/>
  <c r="BT46" i="1"/>
  <c r="BK46" i="1"/>
  <c r="BT45" i="1"/>
  <c r="BK45" i="1"/>
  <c r="BT44" i="1"/>
  <c r="BK44" i="1"/>
  <c r="BT43" i="1"/>
  <c r="BT42" i="1"/>
  <c r="BT41" i="1"/>
  <c r="BT40" i="1"/>
  <c r="BT39" i="1"/>
  <c r="BK39" i="1"/>
  <c r="BT38" i="1"/>
  <c r="BK38" i="1"/>
  <c r="BT37" i="1"/>
  <c r="BK37" i="1"/>
  <c r="BT36" i="1"/>
  <c r="BT35" i="1"/>
  <c r="BK35" i="1"/>
  <c r="BT34" i="1"/>
  <c r="BK34" i="1"/>
  <c r="BT33" i="1"/>
  <c r="BK33" i="1"/>
  <c r="BT32" i="1"/>
  <c r="BK32" i="1"/>
  <c r="BT31" i="1"/>
  <c r="BK31" i="1"/>
  <c r="BT30" i="1"/>
  <c r="BT29" i="1"/>
  <c r="BT28" i="1"/>
  <c r="BK28" i="1"/>
  <c r="BT27" i="1"/>
  <c r="BK27" i="1"/>
  <c r="BT26" i="1"/>
  <c r="BK26" i="1"/>
  <c r="BT25" i="1"/>
  <c r="BK25" i="1"/>
  <c r="BT24" i="1"/>
  <c r="BT23" i="1"/>
  <c r="BT22" i="1"/>
  <c r="BT21" i="1"/>
  <c r="BK21" i="1"/>
  <c r="BT20" i="1"/>
  <c r="BK20" i="1"/>
  <c r="BT19" i="1"/>
  <c r="BT18" i="1"/>
  <c r="BT17" i="1"/>
  <c r="BK17" i="1"/>
  <c r="BT16" i="1"/>
  <c r="BK16" i="1"/>
  <c r="BT15" i="1"/>
  <c r="BK15" i="1"/>
  <c r="BT14" i="1"/>
  <c r="BT13" i="1"/>
  <c r="BK13" i="1"/>
  <c r="BT12" i="1"/>
  <c r="BK12" i="1"/>
  <c r="BT11" i="1"/>
  <c r="BK11" i="1"/>
  <c r="BT10" i="1"/>
  <c r="BK10" i="1"/>
  <c r="BT9" i="1"/>
  <c r="BK9" i="1"/>
  <c r="BT8" i="1"/>
  <c r="BK8" i="1"/>
  <c r="BT7" i="1"/>
  <c r="BK7" i="1"/>
  <c r="BT6" i="1"/>
  <c r="BK6" i="1"/>
  <c r="BT5" i="1"/>
  <c r="BT4" i="1"/>
  <c r="BK4" i="1"/>
  <c r="BT3" i="1"/>
  <c r="BK3" i="1"/>
  <c r="BT2" i="1"/>
  <c r="BK2" i="1"/>
</calcChain>
</file>

<file path=xl/sharedStrings.xml><?xml version="1.0" encoding="utf-8"?>
<sst xmlns="http://schemas.openxmlformats.org/spreadsheetml/2006/main" count="19159" uniqueCount="3527">
  <si>
    <t>Times Cited, CSCD</t>
  </si>
  <si>
    <t>Times Cited, ARCI</t>
  </si>
  <si>
    <t>Times Cited, BCI</t>
  </si>
  <si>
    <t>Times Cited, SCIELO</t>
  </si>
  <si>
    <t>Authors</t>
  </si>
  <si>
    <t>Abstract</t>
  </si>
  <si>
    <t>Author Full Names</t>
  </si>
  <si>
    <t>Book Author Full Names</t>
  </si>
  <si>
    <t>Web of Science Index</t>
  </si>
  <si>
    <t>Reprint Addresses</t>
  </si>
  <si>
    <t>Email Addresses</t>
  </si>
  <si>
    <t>Funding Orgs</t>
  </si>
  <si>
    <t>Funding Name Preferred</t>
  </si>
  <si>
    <t>Funding Text</t>
  </si>
  <si>
    <t>Addresses</t>
  </si>
  <si>
    <t>Affiliations</t>
  </si>
  <si>
    <t>Publication Type</t>
  </si>
  <si>
    <t>Book Authors</t>
  </si>
  <si>
    <t>Group Authors</t>
  </si>
  <si>
    <t>Book Group Authors</t>
  </si>
  <si>
    <t>Book Editors</t>
  </si>
  <si>
    <t>Article Title</t>
  </si>
  <si>
    <t>Source Title</t>
  </si>
  <si>
    <t>Book Series Title</t>
  </si>
  <si>
    <t>Book Series Subtitle</t>
  </si>
  <si>
    <t>Language</t>
  </si>
  <si>
    <t>Document Type</t>
  </si>
  <si>
    <t>Conference Title</t>
  </si>
  <si>
    <t>Conference Date</t>
  </si>
  <si>
    <t>Conference Location</t>
  </si>
  <si>
    <t>Conference Sponsor</t>
  </si>
  <si>
    <t>Conference Host</t>
  </si>
  <si>
    <t>Author Keywords</t>
  </si>
  <si>
    <t>Keywords Plus</t>
  </si>
  <si>
    <t>Researcher Ids</t>
  </si>
  <si>
    <t>ORCIDs</t>
  </si>
  <si>
    <t>Cited References</t>
  </si>
  <si>
    <t>Cited Reference Count</t>
  </si>
  <si>
    <t>Times Cited, WoS Core</t>
  </si>
  <si>
    <t>Times Cited, All Databases</t>
  </si>
  <si>
    <t>180 Day Usage Count</t>
  </si>
  <si>
    <t>Since 2013 Usage Count</t>
  </si>
  <si>
    <t>Publisher</t>
  </si>
  <si>
    <t>Publisher City</t>
  </si>
  <si>
    <t>Publisher Address</t>
  </si>
  <si>
    <t>ISSN</t>
  </si>
  <si>
    <t>eISSN</t>
  </si>
  <si>
    <t>ISBN</t>
  </si>
  <si>
    <t>Journal Abbreviation</t>
  </si>
  <si>
    <t>Journal ISO Abbreviation</t>
  </si>
  <si>
    <t>Publication Date</t>
  </si>
  <si>
    <t>Publication Year</t>
  </si>
  <si>
    <t>Volume</t>
  </si>
  <si>
    <t>Issue</t>
  </si>
  <si>
    <t>Special Issue</t>
  </si>
  <si>
    <t>Part Number</t>
  </si>
  <si>
    <t>Supplement</t>
  </si>
  <si>
    <t>Meeting Abstract</t>
  </si>
  <si>
    <t>Start Page</t>
  </si>
  <si>
    <t>End Page</t>
  </si>
  <si>
    <t>Article Number</t>
  </si>
  <si>
    <t>DOI</t>
  </si>
  <si>
    <t>DOI Link</t>
  </si>
  <si>
    <t>Book DOI</t>
  </si>
  <si>
    <t>Early Access Date</t>
  </si>
  <si>
    <t>Number of Pages</t>
  </si>
  <si>
    <t>WoS Categories</t>
  </si>
  <si>
    <t>Research Areas</t>
  </si>
  <si>
    <t>IDS Number</t>
  </si>
  <si>
    <t>Pubmed Id</t>
  </si>
  <si>
    <t>UT (Unique WOS ID)</t>
  </si>
  <si>
    <t>Web of Science Record</t>
  </si>
  <si>
    <t>Open Access Designations</t>
  </si>
  <si>
    <t>Hot Paper Status</t>
  </si>
  <si>
    <t>Highly Cited Status</t>
  </si>
  <si>
    <t>Date of Export</t>
  </si>
  <si>
    <t xml:space="preserve">  </t>
  </si>
  <si>
    <t>0</t>
  </si>
  <si>
    <t>Pala, A</t>
  </si>
  <si>
    <t>This study aims to investigate effect of technology on economic growth and 2008 crises on this relation in thirthty-OECD countries using static panel data model and random coefficient model (RCM) with AK model. We applied cross-sectional dependence test, panel unit-root test and cointegration test. As a result of static panel regression model with different OECD sub-sample for both pre and post-2008 period, there is negative significant effect of Business Enterprise Expenditure on R&amp;D (BERD) on economic growth in OECD countries which has high R&amp;D expenditure to GDP EU countries for the post-2008. As a result of RCM, in Denmark, France, and Germany, it was observed decreasing technology effect on economic growth after 2008 crisis.</t>
  </si>
  <si>
    <t>Pala, Aynur</t>
  </si>
  <si>
    <t/>
  </si>
  <si>
    <t>Emerging Sources Citation Index (ESCI)</t>
  </si>
  <si>
    <t>Pala, A (corresponding author), Okan Univ, Istanbul, Turkey.</t>
  </si>
  <si>
    <t>aynur.pala@okan.edu.tr</t>
  </si>
  <si>
    <t>[Pala, Aynur] Okan Univ, Istanbul, Turkey</t>
  </si>
  <si>
    <t>Okan University</t>
  </si>
  <si>
    <t>J</t>
  </si>
  <si>
    <t>INVESTIGATING THE RELATION BETWEEN TECHNOLOGY AND ECONOMIC GROWTH WITH AK MODEL: AN APPLICATION SWAMY'S RANDOM COEFFICIENT MODEL (RCM)</t>
  </si>
  <si>
    <t>INTERNATIONAL JOURNAL OF ECONOMIC SCIENCES</t>
  </si>
  <si>
    <t>English</t>
  </si>
  <si>
    <t>Article</t>
  </si>
  <si>
    <t>Technology; R&amp;D expenditure; economic growth; panel regression model; random coefficient model</t>
  </si>
  <si>
    <t>RESEARCH-AND-DEVELOPMENT</t>
  </si>
  <si>
    <t>pala, aynur/HDN-2679-2022</t>
  </si>
  <si>
    <t>32</t>
  </si>
  <si>
    <t>1</t>
  </si>
  <si>
    <t>14</t>
  </si>
  <si>
    <t>Scientific Oasis Publisher</t>
  </si>
  <si>
    <t>Belgrade</t>
  </si>
  <si>
    <t>Tekeriska 28a, Belgrade, SERBIA</t>
  </si>
  <si>
    <t>1804-9796</t>
  </si>
  <si>
    <t>INT J ECON SCI</t>
  </si>
  <si>
    <t>Int. J. Econ. Sci.</t>
  </si>
  <si>
    <t>2018</t>
  </si>
  <si>
    <t>7</t>
  </si>
  <si>
    <t>2</t>
  </si>
  <si>
    <t>107</t>
  </si>
  <si>
    <t>118</t>
  </si>
  <si>
    <t>10.20472/ES.2018.7.2.006</t>
  </si>
  <si>
    <t>12</t>
  </si>
  <si>
    <t>Economics</t>
  </si>
  <si>
    <t>Business &amp; Economics</t>
  </si>
  <si>
    <t>HB0AM</t>
  </si>
  <si>
    <t>WOS:000450671500006</t>
  </si>
  <si>
    <t>gold</t>
  </si>
  <si>
    <t>2026-08-19</t>
  </si>
  <si>
    <t>3</t>
  </si>
  <si>
    <t>Bartos, J</t>
  </si>
  <si>
    <t>Bitcoin has emerged as phenomenon of the financial markets as the currency without any central authority. Recent events of Bitcoin has risen question about its behavior and there is crucial question if the price of Bitcoin follows hypothesis of efficient markets. In this paper, there are introduced the main features of Bitcoin and analyzed its price behavior. We found out that price of the most famous cryptocurrency Bitcoin follows the hypothesis of efficient markets and it immediately react on publicly announce information. Furthermore, Bitcoin can be seen as standard economic good that is priced by interaction of supply and demand on the market. These factors can be driven by macro financial development or by speculative investors, but there weren't found any significant impact of these factors on price of Bitcoin.</t>
  </si>
  <si>
    <t>Bartos, Jakub</t>
  </si>
  <si>
    <t>Bartos, J (corresponding author), Univ Econ, Prague, Czech Republic.</t>
  </si>
  <si>
    <t>kbartos11@gmail.com</t>
  </si>
  <si>
    <t>[Bartos, Jakub] Univ Econ, Prague, Czech Republic</t>
  </si>
  <si>
    <t>Prague University of Economics &amp; Business</t>
  </si>
  <si>
    <t>DOES BITCOIN FOLLOW THE HYPOTHESIS OF EFFICIENT MARKET?</t>
  </si>
  <si>
    <t>Cryptocurrencie; Bitcoin; Financial market</t>
  </si>
  <si>
    <t>21</t>
  </si>
  <si>
    <t>78</t>
  </si>
  <si>
    <t>114</t>
  </si>
  <si>
    <t>33</t>
  </si>
  <si>
    <t>EUROPEAN RESEARCH CENTER</t>
  </si>
  <si>
    <t>BRNO</t>
  </si>
  <si>
    <t>CICHNOVA 355-6, BRNO, CZECH REPUBLIC</t>
  </si>
  <si>
    <t>2015</t>
  </si>
  <si>
    <t>4</t>
  </si>
  <si>
    <t>10</t>
  </si>
  <si>
    <t>23</t>
  </si>
  <si>
    <t>10.20472/ES.2015.4.2.002</t>
  </si>
  <si>
    <t>V4E6Z</t>
  </si>
  <si>
    <t>WOS:000218863600002</t>
  </si>
  <si>
    <t>Bronze</t>
  </si>
  <si>
    <t>Huh, CG; Wu, J</t>
  </si>
  <si>
    <t>This study offers empirical evidence on the linkage between the US monetary policy and Korean financial market volatilities, and the efficacy of Korea's' monetary policy in the past decade and a half. First, we find evidence showing significant effects of interest spreads between short and long term interest rates of Korea and the US, and other US variables on the volatility of won-dollar exchange rate as well as Korean stock market index. Second, we find evidence that suggests that capital inflow into Korea might have weakened the efficacy of its monetary policy since the mid-2000s, a period notable for the increased accession by foreign investors to the Korean bond market and the US quantitative easing (QE) policy. A distinct change in the propagation mechanism of monetary policy, in which short term policy rate affects long term interest rates, is observed in Korea since the mid-2000s. In the latter sample period, US monetary policy appears to have had more influence on Korean market interest rates than Korea's policy rate. In addition, we examine structural issues of the balance sheet of Korea's' central bank in view of recent rise in interests in the financial health of central bank balance sheets and monetary policy credibility in the wake of QE policies in advanced economies.</t>
  </si>
  <si>
    <t>Huh, Chan-Guk; Wu, Jie</t>
  </si>
  <si>
    <t>Huh, CG (corresponding author), Chungnam Natl Univ, Coll Econ &amp; Management, Dept Int Trade, Daejeon, South Korea.</t>
  </si>
  <si>
    <t>chanhuh@cnu.ac.kr</t>
  </si>
  <si>
    <t>[Huh, Chan-Guk; Wu, Jie] Chungnam Natl Univ, Coll Econ &amp; Management, Dept Int Trade, Daejeon, South Korea</t>
  </si>
  <si>
    <t>Chungnam National University</t>
  </si>
  <si>
    <t>LINKAGE BETWEEN US MONETARY POLICY AND EMERGING ECONOMIES: THE CASE OF KOREA'S FINANCIAL MARKET AND MONETARY POLICY</t>
  </si>
  <si>
    <t>Monetary policy; International transmission; Volatility; Central bank balance</t>
  </si>
  <si>
    <t>Wu, Jie/HTO-9127-2023</t>
  </si>
  <si>
    <t>Wu, Jie/0000-0001-6162-8414</t>
  </si>
  <si>
    <t>20</t>
  </si>
  <si>
    <t>INT INST SOCIAL &amp; ECONOMICS SCIENCES-IISES</t>
  </si>
  <si>
    <t>PRAGUE</t>
  </si>
  <si>
    <t>KAMERUNSKA 607-1, PRAGUE, 16000, CZECH REPUBLIC</t>
  </si>
  <si>
    <t>18</t>
  </si>
  <si>
    <t>10.20472/ES.2015.4.3.001</t>
  </si>
  <si>
    <t>V4E7K</t>
  </si>
  <si>
    <t>WOS:000218864700001</t>
  </si>
  <si>
    <t>Zelekha, Y; Sharabi, E</t>
  </si>
  <si>
    <t>The provision of tax incentives to enhance investments, may lead to corruption. However, this well known claim has never been tested empirically. Based on unique large cross-section sample data and 2SLS analysis, it presents first empirical evidence in which countries with high levels of tax incentives will usually face high levels of corruption. Second, it helps to resolve the debate whether tax incentives enhance or deter investments. The policy implication is that a country that desires to enhance investments, should consider first the negative indirect effects of tax incentives, through corruption, on economic activity in general and investments in particular.</t>
  </si>
  <si>
    <t>Zelekha, Yaron; Sharabi, Eyal</t>
  </si>
  <si>
    <t>yaronzl@013.net.il; eyals@ono.ac.il</t>
  </si>
  <si>
    <t>Tax Incentives and Corruption: Evidence and Policy Implications</t>
  </si>
  <si>
    <t>Tax; Corruption; Incentives; Institutions; Fiscal Policy; FDI</t>
  </si>
  <si>
    <t>INVESTMENT; ECONOMICS</t>
  </si>
  <si>
    <t>46</t>
  </si>
  <si>
    <t>2012</t>
  </si>
  <si>
    <t>138</t>
  </si>
  <si>
    <t>159</t>
  </si>
  <si>
    <t>22</t>
  </si>
  <si>
    <t>V4E1G</t>
  </si>
  <si>
    <t>WOS:000218848700007</t>
  </si>
  <si>
    <t>Chen, X</t>
  </si>
  <si>
    <t>The innovation effects of enterprises receiving subsidies remain a widely debated issue in academic research. Using the Control Function (CF) method, this study integrates government subsidies and venture capital into a unified framework to examine their combined incentive effects on the sustainability of firm innovation. Survival analysis is employed to compare the probability of enterprises ceasing innovation under a single-subsidy mechanism versus dual-financing conditions. The findings reveal that the interaction of public subsidies and private capital produces a significant complementary effect, generating stronger and broader stimulation of continuous innovation activities than government subsidies alone. In the technology-intensive industry sample, the synergy of subsidies and venture capital reduces the probability of innovation discontinuation by approximately 6.4%. Results from the Cox proportional hazards model further indicate that determinants of sustained innovation differ depending on enterprises' levels of effective patent output. These empirical results advance the understanding of corporate innovation financing, enrich theoretical perspectives in the field, and provide practical implications by highlighting the importance of combining public and private financing to foster sustainable innovation, thereby supporting China's innovation-driven development strategy.</t>
  </si>
  <si>
    <t>Chen, Xi</t>
  </si>
  <si>
    <t>Chen, X (corresponding author), Shunde Polytech Univ, Sch Business, Desheng East Rd, Foshan, Guangdong, Peoples R China.</t>
  </si>
  <si>
    <t>913312577@qq.com</t>
  </si>
  <si>
    <t>Guangdong Provincial Department of Education's Innovation and Strong School Category Project [2024WTSCX202]</t>
  </si>
  <si>
    <t>Guangdong Provincial Department of Education's Innovation and Strong School Category Project</t>
  </si>
  <si>
    <t>This research was funded by a grant from Guangdong Provincial Department of Education's Innovation and Strong School Category Project, grant number 2024WTSCX202.</t>
  </si>
  <si>
    <t>[Chen, Xi] Shunde Polytech Univ, Sch Business, Desheng East Rd, Foshan, Guangdong, Peoples R China</t>
  </si>
  <si>
    <t>Shunde Polytechnic University</t>
  </si>
  <si>
    <t>The Mixed Incentive Effect of Government Subsidies and Venture Capital on the Sustainability of Enterprise Innovation in China</t>
  </si>
  <si>
    <t>Government Subsidies; Venture Capital; Sustainability of Innovation; Control Function Method; Survival Analysis</t>
  </si>
  <si>
    <t>RESEARCH-AND-DEVELOPMENT; PERFORMANCE</t>
  </si>
  <si>
    <t>38</t>
  </si>
  <si>
    <t>5</t>
  </si>
  <si>
    <t>2025</t>
  </si>
  <si>
    <t>292</t>
  </si>
  <si>
    <t>310</t>
  </si>
  <si>
    <t>10.31181/ijes1412025206</t>
  </si>
  <si>
    <t>19</t>
  </si>
  <si>
    <t>7EE2Z</t>
  </si>
  <si>
    <t>WOS:001568893600002</t>
  </si>
  <si>
    <t>Pojar, J; Macek, D; Heralová, RS; Vitásek, S</t>
  </si>
  <si>
    <t>The article deals with the issue of restoration and care of cultural heritage buildings in the Czech Republic. The content is focused mainly on the topic of valuation of construction works. Obtaining quality documents is very important for planning reconstruction and maintenance works on a building of cultural heritage. Proper and timely maintenance work is the key to maintaining the value of the building and increasing its viability. The tool for assessing the economic sustainability of an immovable cultural heritage is a life cycle cost analysis carried out on the basis of relevant input data on the technical parameters of the building, structural elements and equipment, the time period of the occurrence of costs related to them. The analysis becomes an important basis for decision-making by the owner, the designer and the future user on choosing the optimal variant of the technical solution for restoration, also with regard to ecological aspects, cultural and historical value and long-term economic consequences.</t>
  </si>
  <si>
    <t>Pojar, Jan; Macek, Daniel; Heralova, Renata Schneiderova; Vitasek, Stanislav</t>
  </si>
  <si>
    <t>Pojar, J (corresponding author), Czech Tech Univ, Prague, Czech Republic.</t>
  </si>
  <si>
    <t>jan.pojar@fsv.cvut.cz; daniel.macek@fsv.cvut.cz; heralova@fsv.cvut.cz; stanislav.vitasek@fsv.cvut.cz</t>
  </si>
  <si>
    <t>Program for the Support of Applied Research and Experimental Development of National and Cultural Identity for the Years 2018 to 2022 - Ministry of Culture of the Czech Republic [NAKI II-DG18P02OVV012]</t>
  </si>
  <si>
    <t>Program for the Support of Applied Research and Experimental Development of National and Cultural Identity for the Years 2018 to 2022 - Ministry of Culture of the Czech Republic</t>
  </si>
  <si>
    <t>This contribution was instigated and undertaken at the Czech Technical University in Prague, Faculty of Civil Engineering. It was supported by the Program for the Support of Applied Research and Experimental Development of National and Cultural Identity for the Years 2018 to 2022 (NAKI II-DG18P02OVV012) funded by the Ministry of Culture of the Czech Republic.</t>
  </si>
  <si>
    <t>[Pojar, Jan; Macek, Daniel; Heralova, Renata Schneiderova; Vitasek, Stanislav] Czech Tech Univ, Prague, Czech Republic</t>
  </si>
  <si>
    <t>Czech Technical University Prague</t>
  </si>
  <si>
    <t>ADVANCES IN COSTS OPTIMIZATION METHODS-KEY STUDY OF MAINTENANCE AND RESTORATION OF CULTURAL HERITAGE</t>
  </si>
  <si>
    <t>Costs; optimization; price analysis; valuation of building reconstruction</t>
  </si>
  <si>
    <t>CIVIL ENGINEERING HERITAGE</t>
  </si>
  <si>
    <t>/AAO-8020-2020; Macek, Daniel/W-2015-2017; Vitasek, Stanislav/HPD-9251-2023</t>
  </si>
  <si>
    <t>Vitasek, Stanislav/0000-0003-4547-6224</t>
  </si>
  <si>
    <t>25</t>
  </si>
  <si>
    <t>11</t>
  </si>
  <si>
    <t>2022</t>
  </si>
  <si>
    <t>163</t>
  </si>
  <si>
    <t>177</t>
  </si>
  <si>
    <t>10.52950/ES.2022.11.2.009</t>
  </si>
  <si>
    <t>15</t>
  </si>
  <si>
    <t>7E8XJ</t>
  </si>
  <si>
    <t>WOS:000901443200008</t>
  </si>
  <si>
    <t>Avdullahi, A; Hoti, A</t>
  </si>
  <si>
    <t>The main purpose of this study is to identify determinants of SMEs performance, followed by the impact of Information Technology on SMEs profitability. By reviewing the existing literature and using the secondary data, this paper empirically investigates the determinants of SMEs growth in Kosovo; the fundamental obstacles faced by SMEs in Kosovo; the impact of Information Technology on SMEs performance and, it proposes strategies and measures to maximise Information Technology adoption from Kosovan SMEs. For the research purpose in this paper are used the secondary data gathered from Business Support Center Kosovo, who developed a survey from 500 SMEs in Kosovo. The combination of the variables related to entrepreneur, firm, business environment and IT adoption in a logit regression model suggest that entrepreneurs age, business age, introduction of any new method of marketing other than existing in the market for products/services during last three years from the firm are significant, whereas Internet use from SMEs resulted the most significant variable for SMEs profitability.</t>
  </si>
  <si>
    <t>Avdullahi, Ajtene; Hoti, Avdullah</t>
  </si>
  <si>
    <t>Avdullahi, A (corresponding author), Univ Mitrovica Isa Boletini, Fac Econ, Mitrovica, Kosovo.</t>
  </si>
  <si>
    <t>ajtene.avdullahi@umib.net; avdullahi.hoti@uni-pr.edu</t>
  </si>
  <si>
    <t>[Avdullahi, Ajtene] Univ Mitrovica Isa Boletini, Fac Econ, Mitrovica, Kosovo; [Hoti, Avdullah] Univ Prishtina, Fac Econ, Pristina, Kosovo</t>
  </si>
  <si>
    <t>University Isa Boletini - Mitrovica; Universiteti i Prishtines</t>
  </si>
  <si>
    <t>THE SEARCH FOR DETERMINANTS OF KOSOVAN SMALL AND MEDIUM ENTERPRISES PERFORMANCE</t>
  </si>
  <si>
    <t>Business obstacles; Entrepreneur's related factors; Firm's related factors; Information Technology; Internet; SMEs profitability</t>
  </si>
  <si>
    <t>INFORMATION-TECHNOLOGY; GROWTH; STRATEGY; ENTREPRENEURSHIP</t>
  </si>
  <si>
    <t>Avdullahi, Ajtene/AAE-6654-2021; Hoti, Avdullah/AHA-2196-2022</t>
  </si>
  <si>
    <t>Avdullahi, Ajtene/0000-0001-6358-8399; Hoti, Avdullah/0000-0002-5312-0300</t>
  </si>
  <si>
    <t>68</t>
  </si>
  <si>
    <t>6</t>
  </si>
  <si>
    <t>2020</t>
  </si>
  <si>
    <t>9</t>
  </si>
  <si>
    <t>10.20472/ES.2020.9.2.001</t>
  </si>
  <si>
    <t>PI2CQ</t>
  </si>
  <si>
    <t>WOS:000600905100001</t>
  </si>
  <si>
    <t>Dritsakis, N; Stamatiou, P</t>
  </si>
  <si>
    <t>This study examines the causality relationships between foreign direct investments (FDI), exports, unemployment and economic growth in the fifteen old EU members using panel data covering the period 1970-2015. The Hausman test is applied for choosing between Fixed Effect and Random Effect approach in order to estimate the panel VAR equations for Granger causality tests. The results revealed three bidirectional causalities between economic growth and exports, exports and FDI, and exports and unemployment and three unidirectional causalities running from FDI to economic growth, FDI to unemployment and from economic growth to unemployment. Policy implications are then explored in the conclusions.</t>
  </si>
  <si>
    <t>Dritsakis, Nikolaos; Stamatiou, Pavlos</t>
  </si>
  <si>
    <t>Dritsakis, N (corresponding author), Univ Macedonia, Econ &amp; Social Sci, Thessaloniki, Greece.</t>
  </si>
  <si>
    <t>drits@uom.gr; stamatiou@uom.edu.gr</t>
  </si>
  <si>
    <t>[Dritsakis, Nikolaos; Stamatiou, Pavlos] Univ Macedonia, Econ &amp; Social Sci, Thessaloniki, Greece</t>
  </si>
  <si>
    <t>University of Macedonia</t>
  </si>
  <si>
    <t>CAUSAL NEXUS BETWEEN FDI, EXPORTS, UNEMPLOYMENT AND ECONOMIC GROWTH FOR THE OLD EUROPEAN UNION MEMBERS. EVIDENCE FROM PANEL DATA</t>
  </si>
  <si>
    <t>Economic growth; Foreign direct investments; Exports; Unemployment; Panel analysis; Causality</t>
  </si>
  <si>
    <t>FOREIGN DIRECT-INVESTMENT; AUTOREGRESSIVE TIME-SERIES; SPECIFICATION</t>
  </si>
  <si>
    <t>Stamatiou, Pavlos P/LEN-0359-2024</t>
  </si>
  <si>
    <t>Stamatiou, Pavlos P/0000-0001-5777-4224</t>
  </si>
  <si>
    <t>31</t>
  </si>
  <si>
    <t>35</t>
  </si>
  <si>
    <t>56</t>
  </si>
  <si>
    <t>10.20472/ES.2018.7.2.002</t>
  </si>
  <si>
    <t>WOS:000450671500002</t>
  </si>
  <si>
    <t>Yankiv, M; Mykytyuk, R; Gukaliuk, A</t>
  </si>
  <si>
    <t>In the current conditions of digital transformation of logistics services, omnicultural marketing as a strategy of personalized multichannel customer interaction is becoming especially relevant. Rising consumer expectations regarding the quality of digital communication and service transparency require new approaches to building trust and loyalty in logistics companies. The purpose of the study is to examine the digital behavior of customers of the logistics company Meest and to assess the impact of communication channels and the public presence of management on brand perception. The object of the study is digital communication channels in logistics. The methodological basis is a quantitative online survey of Meest customers (n = 1011) conducted in February 2025, using descriptive statistics to analyze the responses. The results revealed a high level of multimodal interaction: 72.5% of users use at least three channels, and 60% regularly switch between them. The highest level of satisfaction was recorded for the mobile app (96%), although it is inferior to email and messengers in terms of reach. For 92% of respondents, the style of communication affects brand trust, and 68.7% positively assess the public activity of management. A functional typology of channels by strategic purpose (attraction, retention, brand building) has been built, which allows optimization of the digital architecture of logistics companies. The practical significance of the study lies in the possibility of adapting the findings to develop effective omni-cultural strategies, taking into account behavioral and emotional factors of interaction.</t>
  </si>
  <si>
    <t>Yankiv, Marta; Mykytyuk, Roman; Gukaliuk, Andrii</t>
  </si>
  <si>
    <t>Yankiv, M (corresponding author), Ivan Franko Natl Univ Lviv, Dept Econ Enterprise, UA-79000 Lvov, Ukraine.</t>
  </si>
  <si>
    <t>marta.yankiv@gmail.com</t>
  </si>
  <si>
    <t>[Yankiv, Marta; Mykytyuk, Roman; Gukaliuk, Andrii] Ivan Franko Natl Univ Lviv, Dept Econ Enterprise, UA-79000 Lvov, Ukraine</t>
  </si>
  <si>
    <t>Ministry of Education &amp; Science of Ukraine; Ivan Franko National University Lviv</t>
  </si>
  <si>
    <t>Omnichannel Digital Marketing in the Postal and Logistics Sector: Strategic Functions and the Role of Leadership Visibility</t>
  </si>
  <si>
    <t>Omni-Cultural Marketing; Digital Logistics; Multichannel Communication; Customer Experience; Public Visibility of the Leader; Personalization of Service; Brand Trust</t>
  </si>
  <si>
    <t>Gukaliuk, Andrii/0000-0002-7831-0573</t>
  </si>
  <si>
    <t>27</t>
  </si>
  <si>
    <t>2026</t>
  </si>
  <si>
    <t>6199</t>
  </si>
  <si>
    <t>10.31181/ijes1512026199</t>
  </si>
  <si>
    <t>CR4KO</t>
  </si>
  <si>
    <t>WOS:001672652700001</t>
  </si>
  <si>
    <t>Hai, TV; Linh, VT; Quynh, HV; Dung, DTV; Quang, NV; Hung, NT; Anh, TTL</t>
  </si>
  <si>
    <t>The objective of this paper is to clarify the impact of corporate social responsibility (CSR) investment on the financial performance of Vietnamese securities companies. Previous studies have focused on companies in the manufacturing, construction, banking, and insurance sectors, while there are very few studies addressing securities brokerage companies. This study aims to fill the above gaps by analyzing and finding evidence on the relationship between CSR and financial performance based on the theoretical framework [1]. The database was collected online by the authors. The survey period was from September 2024 to December 2024. The research results included 122 valid responses. Using quantitative research, the PLS-SEM linear structural model was performed using SPSS and AMOS 20 software. The results and new findings show that two CSR factors have a strong impact on the financial performance of securities companies: responsibility to investors and issuers, and responsibility to securities employees. The new findings show that investing in CSR activities is necessary for securities companies. The core factors to improve business performance for these companies are customers and employees. Based on the results of empirical research, the article recommends that securities companies in countries with financial markets developing similarly to Vietnam actively promote investment in building and implementing CSR, focusing strongly on the factors of investors, issuers, and securities employees to improve financial efficiency.</t>
  </si>
  <si>
    <t>Hai, Tran Van; Linh, Vu Thuy; Quynh, Hoang Van; Dung, Do Thi Van; Quang, Nguyen Van; Hung, Nguyen The; Anh, Tran Thi Lan</t>
  </si>
  <si>
    <t>Anh, TTL (corresponding author), Hanoi Univ Ind, Hanoi, Vietnam.</t>
  </si>
  <si>
    <t>author.mail@gmail.com</t>
  </si>
  <si>
    <t>[Hai, Tran Van; Hung, Nguyen The] Hanoi Open Univ, Hanoi, Vietnam; [Linh, Vu Thuy] Univ Labour &amp; Social Affairs, Ho Chi Minh City, Vietnam; [Quynh, Hoang Van; Hung, Nguyen The] Acad Finance, Hanoi, Vietnam; [Dung, Do Thi Van] Hanoi Metropolitan Univ, Hanoi, Vietnam; [Anh, Tran Thi Lan] Hanoi Univ Ind, Hanoi, Vietnam</t>
  </si>
  <si>
    <t>Vietnam Academy of Finance; Hanoi University of Industry (HaUI)</t>
  </si>
  <si>
    <t>Corporate Social Responsibility Investment and Its Impact on the Financial Performance of Securities Companies</t>
  </si>
  <si>
    <t>CSR investment; Securities companies; Investors; Issuers; Securities employees.</t>
  </si>
  <si>
    <t>Nguyen The, Hung/OSI-0402-2025</t>
  </si>
  <si>
    <t>Nguyễn Văn, Quang/0009-0006-8109-1240; Hai, Tran Van/0009-0009-5411-0823</t>
  </si>
  <si>
    <t>42</t>
  </si>
  <si>
    <t>8</t>
  </si>
  <si>
    <t>182</t>
  </si>
  <si>
    <t>195</t>
  </si>
  <si>
    <t>10.31181/ijes1412025193</t>
  </si>
  <si>
    <t>4ZD7Z</t>
  </si>
  <si>
    <t>WOS:001530140700001</t>
  </si>
  <si>
    <t>Atchuthen, MTJ; Kumar, SSM</t>
  </si>
  <si>
    <t>A country's economy depends heavily on energy. Economic productivity and industrial growth depend on the use of energy in modern economies. In a modern economy, energy is responsible for more than one-tenth of the cost of production but accounts for most industrial growth, according to Barney and Franzi (2002). The economy's need for energy has grown at about the same rate as that of wealth. It is a fact that wealth creation is predominantly calculated based on the usage of energy by society. At the beginning of the 19th century, biomass is the preferred choice of fuel. Energy demand in the west and advanced economies increased more rapidly because of rising standards during the end of the 20th century. In most production and consumption activities, energy plays a significant role in economic growth. An analysis of the energy sector components and their impacts on economic progress in two countries, the United Kingdom and India, was conducted based on an analytical approach. It is found in both countries that energy efficiency and foreign direct investment (net inflows) are positively correlated. Both the United Kingdom and India have significant correlations between energy efficiency and GDP (percentage of GDP). Employment rates and energy efficiency go hand in hand in both countries. India's GDP per capita growth (annual %) is positively correlated with energy efficiency (0.447). This study followed only the economic indicators from the World Bank Development Indicators report.</t>
  </si>
  <si>
    <t>Atchuthen, Merlin Thanga Joy; Kumar, S. Sankara Muthu</t>
  </si>
  <si>
    <t>Atchuthen, MTJ (corresponding author), London Sch Sci &amp; Technol, London, England.</t>
  </si>
  <si>
    <t>merlinjoy79@gmail.com; shankardsge@gmail.com</t>
  </si>
  <si>
    <t>[Atchuthen, Merlin Thanga Joy] London Sch Sci &amp; Technol, London, England; [Kumar, S. Sankara Muthu] Bahrain Training Inst, Commercial Studies Div, Isa Town, Bahrain</t>
  </si>
  <si>
    <t>HOW THE ENERGY SECTOR IS AFFECTING ECONOMIC GROWTH-COMPARING THE UNITED KINGDOM WITH INDIA</t>
  </si>
  <si>
    <t>Inflation; Energy efficiency; Consumption; GDP; unemployment; per capita growth</t>
  </si>
  <si>
    <t>MARKET</t>
  </si>
  <si>
    <t>Atchuthen, Merlin Thanga Joy/0000-0001-8750-564X</t>
  </si>
  <si>
    <t>49</t>
  </si>
  <si>
    <t>2023</t>
  </si>
  <si>
    <t>10.52950/ES.2023.12.1.001</t>
  </si>
  <si>
    <t>H0FY3</t>
  </si>
  <si>
    <t>WOS:000992820000001</t>
  </si>
  <si>
    <t>Kasnauskiene, G; Michnevic, K</t>
  </si>
  <si>
    <t>Population aging in a backdrop of growing life expectancy can be seen in many advanced economies, but the rapid pace of these demographic changes in Central and Eastern Europe (CEE) makes it a pressing issue for the region. We investigate these two phenomena and compare results with prior research to determine their separate and combined effect on output growth in a panel regression model using Eurostat data for the period of 1996 to 2013. Our findings point to increasing life expectancy having a negative effect on the economy and the share of the population in the 30-59 age range affecting it positively. The conclusions of our research demonstrate the utility of augmenting macroeconomic models with a demographics-sensitive component and the urgency of addressing the accelerating demographic decline in the region.</t>
  </si>
  <si>
    <t>Kasnauskiene, Gindra; Michnevic, Karol</t>
  </si>
  <si>
    <t>Kasnauskiene, G (corresponding author), Vilnius Univ, Vilnius, Lithuania.</t>
  </si>
  <si>
    <t>gindra.kasnauskiene@ef.vu.lt; kmichnewicz@yahoo.co.uk</t>
  </si>
  <si>
    <t>[Kasnauskiene, Gindra; Michnevic, Karol] Vilnius Univ, Vilnius, Lithuania</t>
  </si>
  <si>
    <t>Vilnius University</t>
  </si>
  <si>
    <t>CONTRIBUTION OF INCREASED LIFE EXPECTANCY TO ECONOMIC GROWTH: EVIDENCE FROM CEE COUNTRIES</t>
  </si>
  <si>
    <t>demographics; life expectancy; population aging; economic growth; CEE countries</t>
  </si>
  <si>
    <t>DEMOGRAPHIC-TRANSITION; SOCIAL-SECURITY; POPULATION; IMMIGRATION; CONSUMPTION; RETIREMENT; FLOWS</t>
  </si>
  <si>
    <t>65</t>
  </si>
  <si>
    <t>2017</t>
  </si>
  <si>
    <t>82</t>
  </si>
  <si>
    <t>99</t>
  </si>
  <si>
    <t>10.20472/ES.2017.6.2.005</t>
  </si>
  <si>
    <t>FU5YV</t>
  </si>
  <si>
    <t>WOS:000423929800005</t>
  </si>
  <si>
    <t>Thanagopal, T; Le Mouel, P; Fourgeyrollas, A; Zagamé, P</t>
  </si>
  <si>
    <t>Trade in quality has become a dominant economic phenomenon in Europe since the 1990s (Fontagne, Freudenberg, Peridy, 1998). Increasingly, European countries trade in similar products which vary in quality and variety, making quality an important determinant of trade within these countries. This paper, thus, attempts to quantify the effect of quality in trade within Europe. In particular, the study attempts to re-estimate import elasticities of substitution between the same good coming from different origins while accounting for the varying quality of the product. These estimates are then used to quantify the impact of quality on trade within these countries. The paper concludes that quality is important for trade, especially for differentiated goods rather than homogeneous ones.</t>
  </si>
  <si>
    <t>Thanagopal, Thannaletchimy; Le Mouel, Pierre; Fourgeyrollas, Arnaud; Zagame, Paul</t>
  </si>
  <si>
    <t>Thanagopal, T (corresponding author), Univ Paris 01, Univ Paris Pantheon Sorbonne 1, SEURECO ERASME, 9 Rue Chateaudun, F-75009 Paris, France.</t>
  </si>
  <si>
    <t>pierre.le-mouel@erasme-team.eu; arnaud.fougeyrollas@erasme-team.eu; thannaletchimy.thanagopal@erasme-team.eu; paul.zagame@erasme-team.eu</t>
  </si>
  <si>
    <t>[Thanagopal, Thannaletchimy; Le Mouel, Pierre; Fourgeyrollas, Arnaud; Zagame, Paul] Univ Paris 01, Univ Paris Pantheon Sorbonne 1, SEURECO ERASME, 9 Rue Chateaudun, F-75009 Paris, France</t>
  </si>
  <si>
    <t>heSam Universite; Universite Pantheon-Sorbonne</t>
  </si>
  <si>
    <t>Re-estimating International Elasticity of Substitution A Preliminary Study of Quality Effect on Trade</t>
  </si>
  <si>
    <t>Trade; quality; import price elasticity; elasticity of substitution; competitiveness; disaggregated sectoral analysis</t>
  </si>
  <si>
    <t>55</t>
  </si>
  <si>
    <t>2014</t>
  </si>
  <si>
    <t>64</t>
  </si>
  <si>
    <t>77</t>
  </si>
  <si>
    <t>V4E4K</t>
  </si>
  <si>
    <t>WOS:000218856900005</t>
  </si>
  <si>
    <t>Medaiskis, T; Gudaitis, T; Meckovski, J</t>
  </si>
  <si>
    <t>This paper evaluates the Lithuanian second pillar pension system from the point of view of individual participant. The goal of the paper is to evaluate whether the participants who joined second pillar pension system in 2004 and retire at the beginning of the year 2019 made the beneficial decision and increase their retirement income. Three different methods are used by comparing the accumulated values of a second pillar pension based on the fully funded principle with the reduced values in the first pillar pension based on the pay-as-you-go principle. The analysis is based on the historical results and data of pension accumulation of an 12 years period from 2004 until the end of 2015 with forecasted continuation of participation for the 2016-2018 period based on the methodology prepared by the authors. The results demonstrate that participation in the fully funded second pillar pension system, compared with non-participation, may in general be assessed as positive and effective. However, the benefits of participation directly depend not only on investment returns and life expectancy, but also on the long-run indexation of the first pillar old-age pension, which is a highly politically reliant variable. Various presumptions concerning this issue are also discussed in the paper.</t>
  </si>
  <si>
    <t>Medaiskis, Teodoras; Gudaitis, Tadas; Meckovski, Jaroslav</t>
  </si>
  <si>
    <t>Medaiskis, T (corresponding author), Vilnius Univ, Vilnius, Lithuania.</t>
  </si>
  <si>
    <t>tmedaiskis@takas.lt</t>
  </si>
  <si>
    <t>Research Council of Lithuania [MIP-15204]</t>
  </si>
  <si>
    <t>Research Council of Lithuania (Research Council of Lithuania (LMTLT))</t>
  </si>
  <si>
    <t>This research was funded by a grant (No. MIP-15204) from the Research Council of Lithuania. This research was performed in cooperation with Vilnius University.</t>
  </si>
  <si>
    <t>[Medaiskis, Teodoras; Gudaitis, Tadas] Vilnius Univ, Vilnius, Lithuania; [Meckovski, Jaroslav] Vilnius Univ, Fac Econ, Vilnius, Lithuania</t>
  </si>
  <si>
    <t>Vilnius University; Vilnius University</t>
  </si>
  <si>
    <t>THE EFFECT OF SECOND PILLAR PENSION TO OLD AGE PENSION: LITHUANIAN CASE</t>
  </si>
  <si>
    <t>Pension reform; retirement policies; old-age pay-as-you-go public pension; fully funded private pension; pension funds</t>
  </si>
  <si>
    <t>Gudaitis, Tadas/0000-0002-2275-1388; Medaiskis, Teodoras/0000-0001-6258-1056</t>
  </si>
  <si>
    <t>17</t>
  </si>
  <si>
    <t>2016</t>
  </si>
  <si>
    <t>10.20472/ES.2016.5.4.002</t>
  </si>
  <si>
    <t>EF3BA</t>
  </si>
  <si>
    <t>WOS:000390198200002</t>
  </si>
  <si>
    <t>Bronze; Green Published</t>
  </si>
  <si>
    <t>Zhang, WB</t>
  </si>
  <si>
    <t>This paper studies public debt dynamics in a neoclassical growth model. The economy consists of one capital, one service and one public sector. The model is a synthesis of Solow's growth, Uzawa's two-sector, and Diamond's debt models. The public sector supplies services which directly affect productivity of the two sectors and welfare of the population. The government finances public expenditure by taxing the outputs, consumption, wealth income, and wage households. The study focuses on the effects of changes in government's expenditure, the public sector's productivity, and different taxes on the dynamics of public debt and economic growth. Comparative dynamic analysis examines the effects of changes in preference and polices.</t>
  </si>
  <si>
    <t>Zhang, Wei-Bin</t>
  </si>
  <si>
    <t>Zhang, WB (corresponding author), Ritsumeikan Asia Pacific Univ, Beppu, Oita, Japan.</t>
  </si>
  <si>
    <t>wbz1@apu.ac.jp</t>
  </si>
  <si>
    <t>Japan Society for the Promotion of Science [25380246]</t>
  </si>
  <si>
    <t>Japan Society for the Promotion of Science (Ministry of Education, Culture, Sports, Science and Technology, Japan (MEXT), Japan Society for the Promotion of Science)</t>
  </si>
  <si>
    <t>The author is grateful to the constructive comments of the two anonymous referees. The author also thank Japan Society for the Promotion of Science for the financial support from the Grants-in-Aid for Scientific Research (C), Project No. 25380246.</t>
  </si>
  <si>
    <t>[Zhang, Wei-Bin] Ritsumeikan Asia Pacific Univ, Beppu, Oita, Japan</t>
  </si>
  <si>
    <t>Ritsumeikan Asia Pacific University</t>
  </si>
  <si>
    <t>PUBLIC DEBT AND ECONOMIC GROWTH IN UZAWA'S TWO-SECTOR MODEL WITH PUBLIC GOODS</t>
  </si>
  <si>
    <t>public debt; tax rates; public good; growth</t>
  </si>
  <si>
    <t>BALANCED-BUDGET RULES; FISCAL-POLICY; CAPITAL ACCUMULATION; DEFICITS; TAXES</t>
  </si>
  <si>
    <t>41</t>
  </si>
  <si>
    <t>51</t>
  </si>
  <si>
    <t>72</t>
  </si>
  <si>
    <t>10.20472/ES.2016.5.4.004</t>
  </si>
  <si>
    <t>WOS:000390198200004</t>
  </si>
  <si>
    <t>Janicko, M</t>
  </si>
  <si>
    <t>There is much controversy surrounding something what is conventionally called "financial innovation". Yet, it should be in any case seen as a relatively substantial element in the functioning of modern economies. However, its general impact should be assessed from quite different perspectives, depending on its particular behavior, and subsequently, the role it plays in an economy. In terms of economic fluctuations, financial innovations are frequently assessed based on the cycle amplitude. The amplitude may typically be determined by efforts to evade a regulatory framework set by a central authority in the country. Most importantly, this contribution follows either Post Keynesian or Regulation School logic, trying to clarify business cycle volatility with respect to the intensity of innovative activities in the financial sector. At the same time, it also strives to specify the most important standpoints of contemporary mainstream economics. Its main conclusion is that higher intensity of financial innovation usually leads to a higher volatility of the business cycles, namely due to excessive pessimistic or optimistic sentiment and influx of supplementary credit. Additionally, at times it may also lead to so called self-fulfilling prophecy, which itself contributes to the major vector direction of the economy.</t>
  </si>
  <si>
    <t>Janicko, Martin</t>
  </si>
  <si>
    <t>Janicko, M (corresponding author), Vysoka Skola Ekon, Prague, Czech Republic.</t>
  </si>
  <si>
    <t>martin.janicko@vse.cz</t>
  </si>
  <si>
    <t>[Janicko, Martin] Vysoka Skola Ekon, Prague, Czech Republic</t>
  </si>
  <si>
    <t>MAINSTREAM VERSUS HETERODOX VIEW ON FINANCIAL INNOVATION</t>
  </si>
  <si>
    <t>financial innovation; mainstream economics; Regulation School; Post Keynesian economics</t>
  </si>
  <si>
    <t>Janíčko, Martin/KUD-6166-2024</t>
  </si>
  <si>
    <t>Janíčko, Martin/0000-0001-9239-2651</t>
  </si>
  <si>
    <t>24</t>
  </si>
  <si>
    <t>10.20472/ES.2015.4.1.001</t>
  </si>
  <si>
    <t>V4E6R</t>
  </si>
  <si>
    <t>WOS:000218862800001</t>
  </si>
  <si>
    <t>Phillips, PJ</t>
  </si>
  <si>
    <t>Along with such factors as declining support, the dismantling of the leadership group and transition into legitimate political engagement there is another factor that is relevant to the decline and fall of terrorist groups. This is the group's risk aversion. This aspect of the terrorist group's profile, which shapes the way in which it makes decisions under conditions of risk, relates crucially to its evolutionary stability and longevity. In fact, it may play a more important role than lrationality'. Terrorist groups must compete for a share of the available 'political influence' and violent groups do so by competing for a share of 'inflicted fatalities'. Differential rates of accumulation determine the differential significance of some individuals and groups over others. Terrorist groups with logarithmic utility functions will exhibit longevity because logarithmic utility maximisation naturally equates with the maximisation of the growth rate of the share of inflicted fatalities and political influence. Terrorist groups with non-logarithmic utility functions will see their significance decline. The study of risk aversion has implications for the prediction from microeconomic theory of which terrorist groups will survive in the long run. The analysis presented herein computes a value of 0.56 for Al-Qa'ida's relative risk aversion coefficient. This value is too low to be consistent with logarithmic utility.</t>
  </si>
  <si>
    <t>Phillips, Peter J.</t>
  </si>
  <si>
    <t>Phillips, PJ (corresponding author), Univ Southern Queensland, Fac Business &amp; Law, Toowoomba, Qld, Australia.</t>
  </si>
  <si>
    <t>[Phillips, Peter J.] Univ Southern Queensland, Fac Business &amp; Law, Toowoomba, Qld, Australia</t>
  </si>
  <si>
    <t>University of Southern Queensland</t>
  </si>
  <si>
    <t>The End of Al-qa'ida: Rationality, Survivability and Risk Aversion</t>
  </si>
  <si>
    <t>Terrorism; Political Influence; Fatalities; Al-Qa'ida; Risk Aversion; Utility Maximisation; Logarithmic Utility; Evolutionary Stability</t>
  </si>
  <si>
    <t>2013</t>
  </si>
  <si>
    <t>61</t>
  </si>
  <si>
    <t>81</t>
  </si>
  <si>
    <t>V4E1U</t>
  </si>
  <si>
    <t>WOS:000218850100004</t>
  </si>
  <si>
    <t>Valeryanovna, SP</t>
  </si>
  <si>
    <t>In the developed countries a concept of corporate social responsibility of business came into scientific and sociopolitical use. The situation in Russia is radically different. Nevertheless, last few years saw a birth of a principally new phenomenon at the interface of both ecological and economic systems of the country, which is a phenomenon of ecological entrepreneurship. Ecological entrepreneurship is associated with an activity, which is conducted for minimizing risks of the influence on all components of the environment with due regard to ecological preferences in the system of economic relations, and which is aimed at systematic gaining of profits on efficient use of property, natural and secondary resources, sale of goods, and performance of work and services. Criteria for reference of entrepreneurial structures to ecological entrepreneurship can be associated with a continuous improvement in quality of the environment as a result of ecological entrepreneurial functioning; a dominant (or predominant) role of ecological utility in general utility of the results of ecological entrepreneurial performance; a dominant (or predominant) rate of ecological innovations. The article defines the concepts of social responsibility of business, ecologically oriented and ecological entrepreneurships as well as directions of their development in Russia and formation of new ecological thinking in the sphere of entrepreneurial performance.A degree of ecological business development reflects a degree of moral and ethic responsibility for results of increase in production and enables considerable changes in ecological situation of the country and improvement in both environment protection and use of natural resources. The formation of ecologically oriented and ecological entrepreneurships is able to become one of the key elements of support for the country on its way to a stable economy, favorable social situation and ecological security.</t>
  </si>
  <si>
    <t>Valeryanovna, Shvagerus Polina</t>
  </si>
  <si>
    <t>pshvagerus@yandex.ru</t>
  </si>
  <si>
    <t>ECOLOGICAL ENTREPRENEURHIP AS A BASIS FOR SOCIAL RESPONSIBILITY OF BUSINESS</t>
  </si>
  <si>
    <t>ecological business; ecological security; efficiency; Russia</t>
  </si>
  <si>
    <t>V4E0P</t>
  </si>
  <si>
    <t>WOS:000218847000004</t>
  </si>
  <si>
    <t>Modarresi, N; Darvishi, M; Banihashemi, S</t>
  </si>
  <si>
    <t>Sustainable cryptocurrency modeling is vital for maximizing both economic and environmental benefits amid significant investor interest. This research develops a comprehensive methodology for cryptocurrency selection by holistically integrating financial aspects, such as returns and risk, with environmental sustain-ability. To quantify risk and further evaluate cryptocurrency efficiency, we employ an ARMA-GARCH model with fractional normal inverse Gaussian (FNIG) innovations to forecast Value at Risk (VaR) and expected returns. Subsequently, we apply Data Envelopment Analysis (DEA) to identify the most efficient cryptocurrencies, incorporating mining costs and the forecasted VaR as inputs-representing energy cost and risk, respectively-while using the forecasted expected returns as the output. This approach enables a direct comparison of cryptocurrencies based on these critical factors. Our findings demonstrate that accounting for the inherent stochastic behavior of cryptocurrencies leads to more accurate estimations, and the DEA highlights the essential role of energy costs in selecting efficient cryptocurrencies.</t>
  </si>
  <si>
    <t>Modarresi, Navideh; Darvishi, Moshtag; Banihashemi, Shokoofeh</t>
  </si>
  <si>
    <t>Modarresi, N (corresponding author), Allameh Tabatabai Univ, Fac Stat Math &amp; Comp Sci, Dept Math, Tehran, Iran.</t>
  </si>
  <si>
    <t>n.modarresi@atu.ac.ir</t>
  </si>
  <si>
    <t>[Modarresi, Navideh; Banihashemi, Shokoofeh] Allameh Tabatabai Univ, Fac Stat Math &amp; Comp Sci, Dept Math, Tehran, Iran; [Darvishi, Moshtag] Allameh Tabatabai Univ, Dept Finance &amp; Banking, Tehran, Iran</t>
  </si>
  <si>
    <t>Allameh Tabataba'i University; Allameh Tabataba'i University</t>
  </si>
  <si>
    <t>Modeling Sustainable Development of Cryptocurrencies by a Fractional Pure-Jump Process in DEA Framework</t>
  </si>
  <si>
    <t>Data envelopment analysis; Fractional normal inverse Gaussian; Relative efficiency; Sustainable portfolio; Value at risk</t>
  </si>
  <si>
    <t>Modarresi, Navideh/0000-0003-0229-2011</t>
  </si>
  <si>
    <t>108</t>
  </si>
  <si>
    <t>122</t>
  </si>
  <si>
    <t>10.31181/ijes1412025178</t>
  </si>
  <si>
    <t>3ST1I</t>
  </si>
  <si>
    <t>WOS:001508119200001</t>
  </si>
  <si>
    <t>Petrukha, N; Fedirko, N; Piatnychuk, I; Lyashenko, P; Plakhotnii, D</t>
  </si>
  <si>
    <t>The post-war recovery of Ukraine's economy is increasingly debated among scholars and experts, with key issues including financing sources for reconstruction, investment conditions, institutional barriers, and the effectiveness of monetary and fiscal policies. This article examines the implementation of economic recovery models in post-conflict countries and develops recommendations tailored to Ukraine. Using a descriptive-analytical approach, the study analyses and systematises macroeconomic indicators for 2021-2027 (including forecasts) to assess Ukraine's recovery potential. The findings indicate moderate economic growth, declining inflation, and a reduced key policy rate in 2025, with stronger recovery anticipated in 2026-2027. Budget deficits are expected to be financed by external loans and grants, primarily directed to the defence sector. In this context, the government must prioritize identifying sustainable recovery sources. Continued structural reforms will be essential for building institutional capacity to address postwar economic and social challenges. International experience underscores the need for political stability, institutional strengthening, trade liberalisation, and targeted international aid to support vulnerable sectors. Support funds and external resources must be carefully allocated to Ukraine's most pressing needs. Ensuring political stability through effective security mechanisms is crucial to the long-term reconstruction process. Economic recovery drivers will centre on directing international assistance toward structural weaknesses in Ukraine's economy, promoting innovation, and enabling the return of highly skilled migrants. The practical value of this study lies in its identification of key macroeconomic trends that will shape Ukraine's postwar recovery path and inform the development of a sustainable and effective growth model.</t>
  </si>
  <si>
    <t>Petrukha, Nina; Fedirko, Nataliia; Piatnychuk, Iryna; Lyashenko, Pavlo; Plakhotnii, Dmytro</t>
  </si>
  <si>
    <t>Petrukha, N (corresponding author), Kyiv Natl Univ Construct &amp; Architecture, Dept Management Construct, UA-03037 Kyiv, Ukraine.</t>
  </si>
  <si>
    <t>institute_innovation@ukr.net</t>
  </si>
  <si>
    <t>[Petrukha, Nina] Kyiv Natl Univ Construct &amp; Architecture, Dept Management Construct, UA-03037 Kyiv, Ukraine; [Fedirko, Nataliia] Kyiv Natl Econ Univ Vadym Hetman, Fac Econ &amp; Management, Natl Econ &amp; Publ Adm Dept, Kyiv, Ukraine; [Piatnychuk, Iryna] Vasyl Stefanyk Precarpathian Natl Univ, Fac Management, Ivano Frankivsk, Ukraine; [Lyashenko, Pavlo] NAS Ukraine, Dept Interreg Cooperat, SO V Mamutov Inst Econ &amp; Legal Res, Kyiv, Ukraine; [Plakhotnii, Dmytro] Natl Acad Management, Kyiv, Ukraine</t>
  </si>
  <si>
    <t>Ministry of Education &amp; Science of Ukraine; Vasyl Stefanyk Carpathian National University; National Academy of Sciences Ukraine</t>
  </si>
  <si>
    <t>Economic Rebuilding Frameworks in Post-War States: Takeaways for Ukraine</t>
  </si>
  <si>
    <t>Economic growth; Institutional reforms; Sustainability; Foreign investment; Fiscal sustainability</t>
  </si>
  <si>
    <t>Petrukha, Nina/ABC-8893-2021; Piatnychuk, Iryna/AAC-1116-2020; Fedirko, Nataliia/L-3674-2018</t>
  </si>
  <si>
    <t>Petrukha, Nina/0000-0002-3805-2215; Plakhotnii Plakhotnyi Plahotnii Plahotnyi, Dmytro Dimitri Dmitriy/0009-0000-1627-0310; Piatnychuk, Iryna/0000-0003-2876-6422; Fedirko, Nataliia/0000-0003-4009-9474</t>
  </si>
  <si>
    <t>196</t>
  </si>
  <si>
    <t>210</t>
  </si>
  <si>
    <t>10.31181/ijes1412025196</t>
  </si>
  <si>
    <t>5LO0A</t>
  </si>
  <si>
    <t>WOS:001538556800001</t>
  </si>
  <si>
    <t>Dimitrov, S; Hadad, E</t>
  </si>
  <si>
    <t>Different areas serve as sources of pension protection for the citizens of the European Union. Along with pensions from public systems, capital pensions are playing an increasing role. Financial institutions-providers of pension savings products operate on a different business model; the diversity cause difficulties in tracking individual's pension savings, and in promoting pension protection. The pension tracking system is seen as a mechanism for achieving a more efficient market for pension products. This paper examines the development of the pension tracking system (PTS) for European Union member states with multi-pillar pension system. We study the application of the PTS in Bulgaria, to exemplify the structure of the PTS for other EU member states. We conclude that the development of PTS is a necessary set of measures that would be a prerequisite for improving the well-being of the savers.</t>
  </si>
  <si>
    <t>Dimitrov, Stanislav; Hadad, Elroi</t>
  </si>
  <si>
    <t>Dimitrov, S (corresponding author), VUZF, Sofia, Bulgaria.</t>
  </si>
  <si>
    <t>hadadel@sce.ac.il; sdimitrov@vuzf.bg</t>
  </si>
  <si>
    <t>[Dimitrov, Stanislav] VUZF, Sofia, Bulgaria; [Hadad, Elroi] Shamoon Coll Engn, Ashdod, Israel</t>
  </si>
  <si>
    <t>Sami Shamoon College of Engineering</t>
  </si>
  <si>
    <t>PENSION TRACKING SYSTEM APPLICATION: A NEW SUPERVISION CHALLENGE IN THE EU</t>
  </si>
  <si>
    <t>national pension tracking system; European tracking service on pensions; pension dashboard</t>
  </si>
  <si>
    <t>CHOICE</t>
  </si>
  <si>
    <t>Hadad, Elroi/HTL-4849-2023</t>
  </si>
  <si>
    <t>Hadad, Elroi/0000-0001-5808-7098</t>
  </si>
  <si>
    <t>XI</t>
  </si>
  <si>
    <t>48</t>
  </si>
  <si>
    <t>57</t>
  </si>
  <si>
    <t>6Z1GN</t>
  </si>
  <si>
    <t>WOS:000897529900001</t>
  </si>
  <si>
    <t>Karel, T; Mazouch, P; Fischer, J</t>
  </si>
  <si>
    <t>The COVID-19 pandemic has affected the entire world, causing significant losses to the world's population's health, lives, and economic levels. The process of testing using RT-PCR tests also had other serious economic impacts. The testing process also sometimes results in erroneous results. One of them is false positivity. This article uses the Bayesian approach which estimates the economic impacts of false-positive results. The Bayesian approach takes into account a prior probability distribution depending on the prevalence of the disease in the population. False-positive results can be minimized by retesting positive persons who have no clinical symptoms of COVID-19. The costs of retesting these people are significantly lower than those associated with isolating them and quarantining their contacts.</t>
  </si>
  <si>
    <t>Karel, Tomas; Mazouch, Petr; Fischer, Jakub</t>
  </si>
  <si>
    <t>Karel, T (corresponding author), Prague Univ Business &amp; Econ, Prague, Czech Republic.</t>
  </si>
  <si>
    <t>tomas.karel@vse.cz; mazouchp@vse.cz; jakub.fischer@vse.cz</t>
  </si>
  <si>
    <t>[Karel, Tomas; Mazouch, Petr; Fischer, Jakub] Prague Univ Business &amp; Econ, Prague, Czech Republic</t>
  </si>
  <si>
    <t>THE ECONOMIC IMPACT OF FALSE POSITIVITY OF COVID-19 PCR TESTING IN THE CZECH REPUBLIC</t>
  </si>
  <si>
    <t>Bayesian statistics; Macroeconomics; COVID-19; RT-PCR; False-positivity</t>
  </si>
  <si>
    <t>/J-7874-2012; /AAO-1650-2021</t>
  </si>
  <si>
    <t>37</t>
  </si>
  <si>
    <t>0Z6BB</t>
  </si>
  <si>
    <t>WOS:000791160500003</t>
  </si>
  <si>
    <t>Azat, D</t>
  </si>
  <si>
    <t>The present paper estimates the link between GDP per capita, inflation (GDP deflator), exports, imports, final consumption, gross capital formation, tax revenue and public expense of CEE countries (Bulgaria, Romania, the Czech Republic, Slovak Republic, Poland, Slovenia and Russia) using GMM estimation for the period 2005-2010. Besides, we run Shapiro-Francia W. test to indicate the patterns of normal distribution among samples of our study. The objective of this quantitative empirical is twofold: first, it examines the linkages of economic indicators of CEE countries in order to find out the main changes of economic landscape. Second, it aims at highlighting the development of CEE countries on the way of deeper convergence to the euro area utilizing the available panel series. We find that GDP per capita of CEE countries is in negative relationship with expense, final consumption, gross capital formation, exports and inflation. With regard to Shapiro-Francia W. test, we assume that variables show a normal distribution.</t>
  </si>
  <si>
    <t>Azat, Davtyan</t>
  </si>
  <si>
    <t>Azat, D (corresponding author), West Univ Timisoara, Fac Econ &amp; Business Adm, Str JH Pestalozzi,Nr 16, Timisoara 300115, Romania.</t>
  </si>
  <si>
    <t>azulgena86@gmail.com</t>
  </si>
  <si>
    <t>[Azat, Davtyan] West Univ Timisoara, Fac Econ &amp; Business Adm, Str JH Pestalozzi,Nr 16, Timisoara 300115, Romania</t>
  </si>
  <si>
    <t>West University of Timisoara</t>
  </si>
  <si>
    <t>GMM Estimation and Shapiro-Francia Normality Test: A Case Study of CEE Economies</t>
  </si>
  <si>
    <t>exports; final consumption; Arellano-Bond test; GMM; gross capital formation; imports</t>
  </si>
  <si>
    <t>Davtyan, Azat/0000-0002-9585-4978</t>
  </si>
  <si>
    <t>70</t>
  </si>
  <si>
    <t>26</t>
  </si>
  <si>
    <t>WOS:000218856900002</t>
  </si>
  <si>
    <t>Nováková, V</t>
  </si>
  <si>
    <t>This study examines the economic impact of taxonomic indicator reporting and greenhouse gas (GHG) emission disclosures by leading construction companies in the Czech Republic. As environmental, social, and governance (ESG) criteria grow in importance, transparent sustainability reporting has become a key factor influencing financial stability, investment attractiveness, and regulatory compliance. Using qualitative content analysis of company reports, the study reveals significant disparities between subsidiaries of international construction firms and Czech-owned companies. While the former align with global frameworks such as the Global Reporting Initiative (GRI) and the Greenhouse Gas Protocol, the latter lag in ESG adoption, exposing them to financial and competitive risks. The findings highlight the economic benefits of standardized ESG reporting, identify gaps in local practices, and provide actionable recommendations-including adopting international frameworks, investing in sustainability training, and leveraging government incentives. Additionally, the study supports regulatory preparedness for upcoming EU requirements. These insights contribute to the broader discourse on integrating ESG principles into corporate strategy and financial performance.</t>
  </si>
  <si>
    <t>Novakova, Vladimira</t>
  </si>
  <si>
    <t>Nováková, V (corresponding author), Czech Tech Univ, Fac Civil Engn, Dept Econ &amp; Management Construct, Prague, Czech Republic.</t>
  </si>
  <si>
    <t>vladimira.novakova@fsv.cvut.cz</t>
  </si>
  <si>
    <t>[Novakova, Vladimira] Czech Tech Univ, Fac Civil Engn, Dept Econ &amp; Management Construct, Prague, Czech Republic</t>
  </si>
  <si>
    <t>Economic Aspects of the Reporting of Taxonomic Indicators and Greenhouse Gas Emissions in the Czech Construction Industry</t>
  </si>
  <si>
    <t>Construction; ESG; Taxonomy; Greenhouse gas emissions</t>
  </si>
  <si>
    <t>SOCIAL-RESPONSIBILITY</t>
  </si>
  <si>
    <t>10.31181/ijes1412025177</t>
  </si>
  <si>
    <t>2EK9Z</t>
  </si>
  <si>
    <t>WOS:001480692700002</t>
  </si>
  <si>
    <t>Gao, J; Zhu, S</t>
  </si>
  <si>
    <t>We theoretically investigate the role of expectations in modelling economic activity and the evolution of inflation rates. The New Keynesian Phillips-IS model is extended in our study by having two types of firms with a fraction of firms that uses 'limited' information to develop their expectations. The remaining firms, which are referred to as forward-looking, would use all information available to set prices and make manufacturing budgets. Then we use UK data to examine the robustness of our extension. To estimate our augmented model, we employ the Uhlig (2005) priori restrictions and the Nakajima (2011a) time-varying parameter regression. Our results suggest that the expectations of each type of firms play an important role in explaining the inflation rate and real economic growth in the UK.</t>
  </si>
  <si>
    <t>Gao, Jun; Zhu, Sheng</t>
  </si>
  <si>
    <t>Gao, J (corresponding author), Univ Coll Cork, Cork, Ireland.</t>
  </si>
  <si>
    <t>jun.gao@ucc.ie; sheng.zhu@ucc.ie</t>
  </si>
  <si>
    <t>CBL Research Strategic Development Fund, University College Cork</t>
  </si>
  <si>
    <t>We are grateful for financial support from the CBL Research Strategic Development Fund, University College Cork. We thank participants at the 17th Annual European Economics and Finance Society conference for helpful comments and suggestions.</t>
  </si>
  <si>
    <t>[Gao, Jun; Zhu, Sheng] Univ Coll Cork, Cork, Ireland</t>
  </si>
  <si>
    <t>University College Cork</t>
  </si>
  <si>
    <t>A NEW STRUCTURAL ANALYSIS OF INFLATION AND ECONOMIC ACTIVITY</t>
  </si>
  <si>
    <t>Phillips curve; IS curve; expectations; time-varying parameter regression</t>
  </si>
  <si>
    <t>MONETARY-POLICY</t>
  </si>
  <si>
    <t>Zhu, PhD, CFA, ACCA, Sheng/AAT-5983-2020</t>
  </si>
  <si>
    <t>Gao, Jun/0000-0002-7384-8171; Zhu, CFA ACCA, Sheng/0000-0002-0009-177X</t>
  </si>
  <si>
    <t>2019</t>
  </si>
  <si>
    <t>10.20472/ES.2019.8.1.003</t>
  </si>
  <si>
    <t>IF3BY</t>
  </si>
  <si>
    <t>WOS:000472956500003</t>
  </si>
  <si>
    <t>gold; Green Submitted</t>
  </si>
  <si>
    <t>Akben-Selcuk, E</t>
  </si>
  <si>
    <t>The objective of this study is to investigate the impact of firm age on the profitability of Turkish firms listed on Borsa Istanbul. Using a dataset covering the years between 2005 and 2014 and consisting of 302 non-financial firms per year on the average, a fixed effects model with robust standard errors is estimated. Results reveal that there is a negative and convex relationship between firm age and profitability measured by return on assets, return on equity or gross profit margin. This suggests that younger firms start to see a decline in their profitability from the beginning but they may become profitable again at an old age. Implications are provided.</t>
  </si>
  <si>
    <t>Akben-Selcuk, Elif</t>
  </si>
  <si>
    <t>Akben-Selcuk, E (corresponding author), Kadir Has Univ, Fatih Istanbul, Turkey.</t>
  </si>
  <si>
    <t>elif.akben@khas.edu.tr</t>
  </si>
  <si>
    <t>[Akben-Selcuk, Elif] Kadir Has Univ, Fatih Istanbul, Turkey</t>
  </si>
  <si>
    <t>Kadir Has University</t>
  </si>
  <si>
    <t>DOES FIRM AGE AFFECT PROFITABILITY? EVIDENCE FROM TURKEY</t>
  </si>
  <si>
    <t>Firm age; firm life cycle; financial performance; profitability; fixed effects model; emerging markets; Turkey</t>
  </si>
  <si>
    <t>BUSINESS GROUPS; PERFORMANCE; IMPACT; SIZE</t>
  </si>
  <si>
    <t>Akben Selcuk, Elif/AAB-3581-2019</t>
  </si>
  <si>
    <t>Akben Selcuk, Elif/0000-0002-1384-243X</t>
  </si>
  <si>
    <t>28</t>
  </si>
  <si>
    <t>40</t>
  </si>
  <si>
    <t>30</t>
  </si>
  <si>
    <t>10.20472/ES.2016.5.3.001</t>
  </si>
  <si>
    <t>EF3AW</t>
  </si>
  <si>
    <t>WOS:000390197800001</t>
  </si>
  <si>
    <t>Rod, A; Cermáková, K</t>
  </si>
  <si>
    <t>This paper deals with the system of operational funding of enterprises in a centrally planned economy. The analysis focuses on the case of Czechoslovak Socialist Republic before 1989. A tool analyzed in the paper - credits for constantly revolving working capital - had played the main role in the planned Czechoslovak economic system. These credits for constantly revolving working capital can be described as specific frameworks for loans based on forecasts and plans of volume of production made by Czechoslovak state institutions. The system had created inefficiencies in the economy and its heritage seriously influenced processes in the period of transformation after 1989, as the paper concludes.</t>
  </si>
  <si>
    <t>Rod, Ales; Cermakova, Klara</t>
  </si>
  <si>
    <t>Rod, A (corresponding author), Univ Econ, Prague, Czech Republic.</t>
  </si>
  <si>
    <t>klara.cermakova@vse.cz; ales.rod@vse.cz</t>
  </si>
  <si>
    <t>[Rod, Ales; Cermakova, Klara] Univ Econ, Prague, Czech Republic</t>
  </si>
  <si>
    <t>SPECIFICS OF OPERATIONAL FUNDING OF ENTERPRISES UNDER CENTRALLY PLANNED ECONOMY - THEORY AND PRAXIS IN CZECHOSLOVAKIA BEFORE 1989</t>
  </si>
  <si>
    <t>central planning; socialism; banking; corporate finance; operational funding; credits for constantly revolving stocks; inefficiencies</t>
  </si>
  <si>
    <t>/I-3800-2019</t>
  </si>
  <si>
    <t>39</t>
  </si>
  <si>
    <t>10.20472/ES.2015.4.3.003</t>
  </si>
  <si>
    <t>13</t>
  </si>
  <si>
    <t>WOS:000218864700003</t>
  </si>
  <si>
    <t>Zirgulis, A</t>
  </si>
  <si>
    <t>This paper examines the relationship between capital tax competition amongst countries and the productivity spillover effects from foreign capital movements. An econometric model is constructed to test for the impact that domestic and foreign productivity shocks has on a country's tax setting behavior. The paper empirically tests this using a spatial dynamic panel data model with system GMM, utilizing a dataset consisting of 41 countries spanning the years of 1998-2012. This study finds evidence that foreign productivity level changes are having a negative impact on domestic tax rates. In addition, this paper also finds support for the idea that countries competitively set their tax rates in response to foreign countries tax setting decisions.</t>
  </si>
  <si>
    <t>Zirgulis, Aras</t>
  </si>
  <si>
    <t>Zirgulis, A (corresponding author), ISM Univ, Arkliu G 18, LT-01305 Vilnius, Lithuania.</t>
  </si>
  <si>
    <t>arazir@ism.lt</t>
  </si>
  <si>
    <t>[Zirgulis, Aras] ISM Univ, Arkliu G 18, LT-01305 Vilnius, Lithuania</t>
  </si>
  <si>
    <t>Is International Capital Tax Competition Fueled by the Quest for Increased Productivity?</t>
  </si>
  <si>
    <t>Tax competition; system gmm; productivity; capital tax</t>
  </si>
  <si>
    <t>Zirgulis, Aras/JVO-4903-2024</t>
  </si>
  <si>
    <t>47</t>
  </si>
  <si>
    <t>116</t>
  </si>
  <si>
    <t>V4E5Y</t>
  </si>
  <si>
    <t>WOS:000218860900005</t>
  </si>
  <si>
    <t>Boyacioglu, MA; Avci, E</t>
  </si>
  <si>
    <t>Banks need to increase their resistance in order to reduce to a minimum the damages that economic crises may do to countries. In this context, the Basel Committee set forth a series of principles aimed at improving efficient risk management and market discipline in banks, increase the efficiency of capital adequacy measurements and in this way ensure financial stability by establishing an effective banking system. One of these principles concerns capital adequacy of banks, which are building blocks of the financial sector. According to this, banks need to have capital adequacy as a precaution against any risks they may be exposed to. The purpose of this study is to determine the banks in the Turkish banking sector that are similar or different in terms of their capital adequacy. In this framework, 45 banks were classified using the fuzzy c-means clustering on the basis of their capital adequacy ratios belonging to the year 2012.</t>
  </si>
  <si>
    <t>Boyacioglu, Melek Acar; Avci, Engin</t>
  </si>
  <si>
    <t>Boyacioglu, MA (corresponding author), Selcuk Univ, Konya, Turkey.</t>
  </si>
  <si>
    <t>[Boyacioglu, Melek Acar] Selcuk Univ, Konya, Turkey; [Avci, Engin] Firat Univ, Elazig, Turkey</t>
  </si>
  <si>
    <t>Selcuk University; Firat University</t>
  </si>
  <si>
    <t>Classification of Banks on the Basis of their Capital Adequacy: The Case of Turkey</t>
  </si>
  <si>
    <t>Capital Adequacy; Turkish Banks; Fuzzy c-Means Clustering</t>
  </si>
  <si>
    <t>AVCI, ENGIN/W-4134-2018</t>
  </si>
  <si>
    <t>16</t>
  </si>
  <si>
    <t>V4E2X</t>
  </si>
  <si>
    <t>WOS:000218853000001</t>
  </si>
  <si>
    <t>Macek, D; Vitásek, S</t>
  </si>
  <si>
    <t>This study examines the integration of Environmental, Social, and Governance (ESG) principles into the strategies of companies in the Czech Republic, a region where ESG considerations are increasingly influencing investment decisions and corporate governance. As global sustainability concerns gain momentum, Czech companies face growing scrutiny from investors, regulators, and stakeholders. This research aims to assess the current state of ESG risk analysis and evaluate the readiness of these companies to address the challenges posed by environmental stewardship, social responsibility, and governance effectiveness. To achieve this, the study employs a mixed-methods approach, combining qualitative data from semi-structured interviews with industry experts, corporate leaders, and regulatory authorities, and quantitative data from a survey distributed to a representative sample of companies across various sectors in the Czech Republic. The qualitative interviews provide in-depth insights into the challenges and strategies surrounding ESG integration, while the quantitative survey assesses the extent of ESG adoption, identifies key risk areas, and evaluates companies' preparedness to tackle these issues. Data analysis includes thematic analysis of interview transcripts and statistical analysis of survey responses, offering a comprehensive view of ESG practices in the Czech business landscape. The findings reveal both best practices and areas needing improvement, providing valuable insights for stakeholders committed to enhancing corporate sustainability. This study contributes to the broader discourse on ESG by highlighting the evolving role of these factors in shaping corporate resilience, innovation, and long-term value creation in the Czech Republic, ultimately promoting a more sustainable and responsible business environment.</t>
  </si>
  <si>
    <t>Macek, Daniel; Vitasek, Stanislav</t>
  </si>
  <si>
    <t>Macek, D (corresponding author), Czech Tech Univ, Fac Civil Engn, Prague, Czech Republic.</t>
  </si>
  <si>
    <t>daniel.macek@fsv.cvut.cz; stanislav.vitasek@fsv.cvut.cz</t>
  </si>
  <si>
    <t>Czech Technical University in Prague, Faculty of Civil Engineering research project [SGS24/014/OHK1/1T/11]</t>
  </si>
  <si>
    <t>Czech Technical University in Prague, Faculty of Civil Engineering research project</t>
  </si>
  <si>
    <t>This paper originated as a part of a Czech Technical University in Prague, Faculty of Civil Engineering research project SGS24/014/OHK1/1T/11.</t>
  </si>
  <si>
    <t>[Macek, Daniel; Vitasek, Stanislav] Czech Tech Univ, Fac Civil Engn, Prague, Czech Republic</t>
  </si>
  <si>
    <t>ESG RISK ANALYSIS AND PREPAREDNESS OF COMPANIES IN THE CZECH REPUBLIC</t>
  </si>
  <si>
    <t>environmental; ESG; governance; social; risk analysis</t>
  </si>
  <si>
    <t>Macek, Daniel/W-2015-2017; Vitasek, Stanislav/HPD-9251-2023</t>
  </si>
  <si>
    <t>2024</t>
  </si>
  <si>
    <t>54</t>
  </si>
  <si>
    <t>10.52950/ES.2024.13.2.003</t>
  </si>
  <si>
    <t>N2U3X</t>
  </si>
  <si>
    <t>WOS:001362946300003</t>
  </si>
  <si>
    <t>Cermakova, K; Hromada, E; Bednar, O; Pavelka, T</t>
  </si>
  <si>
    <t>Within a broad discussion on property price formation and property market specifics this paper aims to investigate the relationship between property price trends and number of transactions occurred on housing market. Specifically, we test if housing transaction volumes and rents are good predictors of housing prices and discuss causalities and differences in this relationship on the sales and rental property markets. We bring evidence from selected European property markets about the relationship between property price trend and number of transactions occurring on this market. We argue that increased number of transactions is predictive of increase in property price, but prices tend to be rigid in the opposite (downward) direction. Thus, cooling down of demand for properties may rather decrease number of transactions than push down property prices. This appealing result may bring light into understanding why property prices appreciate across time and countries.</t>
  </si>
  <si>
    <t>Cermakova, Klara; Hromada, Eduard; Bednar, Ondrej; Pavelka, Tomas</t>
  </si>
  <si>
    <t>Cermakova, K (corresponding author), Prague Univ Econ &amp; Business, Dept Econ, Prague, Czech Republic.</t>
  </si>
  <si>
    <t>tomas.pavelka@vse.cz; klara.cermakova@vse.cz; xbedo02@vse.cz; eduard.hromada@fsv.cvut.cz</t>
  </si>
  <si>
    <t>This research was founded by Prague University of Economics and Business, IGA F5/2/2018.</t>
  </si>
  <si>
    <t>[Cermakova, Klara; Bednar, Ondrej] Prague Univ Econ &amp; Business, Dept Econ, Prague, Czech Republic; [Hromada, Eduard] Czech Tech Univ, Prague, Czech Republic; [Pavelka, Tomas] Prague Univ Econ &amp; Business, Dept Managerial Econ, Prague, Czech Republic</t>
  </si>
  <si>
    <t>Prague University of Economics &amp; Business; Czech Technical University Prague; Prague University of Economics &amp; Business</t>
  </si>
  <si>
    <t>REAL ESTATE MARKET AT A CROSSROAD- ERA OF AFFORDABLE HOUSING IS GONE</t>
  </si>
  <si>
    <t>housing market; property price; transactions; rent; housing affordability; market turnover; inflation; mortgage loans</t>
  </si>
  <si>
    <t>PRICES; CONSTRUCTION; DETERMINANTS</t>
  </si>
  <si>
    <t>Cermakova, Klara/HJO-9814-2023</t>
  </si>
  <si>
    <t>10.52950/ES.2023.12.1.003</t>
  </si>
  <si>
    <t>WOS:000992820000003</t>
  </si>
  <si>
    <t>Andelinovic, M; Pavkovic, A; Valentic, L</t>
  </si>
  <si>
    <t>This paper examines the performance of equity funds relative to the diversification of their portfolios. The main objective of the research is to determine how the allocation of investment in individual sectors affects the yield of equity funds in the Republic of Croatia. Six equity funds which were selected, invested more than 50% of their assets in sectors in the Republic of Croatia. An unbalanced dynamic panel model is estimated for the period from January 2012 to August 2017. Investing in tourism and industry has proved to be the most significant investment, and it has a positive effect on the fund yields, whereas significant negative impact has been discovered in consumer goods, funds and conglomerates, and the state sector. The macroeconomic environment was studied to put the conclusions of econometric analysis into the actual context. The conducted empirical analysis suggests that portfolio managers should pay more attention to macroeconomic conditions and trends in economic sectors if they want to achieve higher returns.</t>
  </si>
  <si>
    <t>Andelinovic, Mihovil; Pavkovic, Ana; Valentic, Livija</t>
  </si>
  <si>
    <t>Andelinovic, M (corresponding author), Univ Zagreb, Fac Econ &amp; Business, Zagreb, Croatia.</t>
  </si>
  <si>
    <t>mandelinovic@efzg.hr; valenticlivija@gmail.com; ana.pavkovic@efzg.hr</t>
  </si>
  <si>
    <t>[Andelinovic, Mihovil; Pavkovic, Ana; Valentic, Livija] Univ Zagreb, Fac Econ &amp; Business, Zagreb, Croatia</t>
  </si>
  <si>
    <t>University of Zagreb</t>
  </si>
  <si>
    <t>EQUITY FUND PERFORMANCE AND SECTOR DIVERSIFICATION</t>
  </si>
  <si>
    <t>asset liability management; equity funds; sector diversification; panel data model; Croatia</t>
  </si>
  <si>
    <t>EXPECTED RETURNS; STOCK RETURNS; MARKET</t>
  </si>
  <si>
    <t>Pavkovic, Ana/PKG-0832-2026</t>
  </si>
  <si>
    <t>43</t>
  </si>
  <si>
    <t>10.20472/ES.2020.9.1.002</t>
  </si>
  <si>
    <t>MC4IK</t>
  </si>
  <si>
    <t>WOS:000543252500002</t>
  </si>
  <si>
    <t>Borgersen, TA</t>
  </si>
  <si>
    <t>This paper analyses indirect effects of social housing policy (SHP) in a segmented housing market. A two segment-housing ladder, where equity determines up trading, shows how SHP-measures targeting either housing supply or housing demand impact market developments and individual housing careers. When addressing market developments the paper considers house prices and housing supply. Analysing housing careers we highlights the ability of households indirectly exposed to SHP to trade up a housing ladder. The segmented housing market model contains both multipliers, along the lines of the Balanced Budget Multiplier of Haavelmo (1945), and non-neutral price effects across segments. These features allow some novel results when discussing indirect effects of SHP. Relating SHP to up-trading and a housing ladder where households simultaneously act as buyers and sellers, we first of all show the effect of SHP on the supply of used homes, an important part of housing supply. Second, this framework makes us able to position crowding-out across market segments. Both features are novel in the SHP-discussion. The paper also shows how SHP might create negative indirect effects on the up-trading ability of households that do not benefit from SHP measures.</t>
  </si>
  <si>
    <t>Borgersen, Trond Arne</t>
  </si>
  <si>
    <t>Borgersen, TA (corresponding author), Ostfold Univ Coll, Halden, Norway.</t>
  </si>
  <si>
    <t>trond.a.borgersen@hiof.no</t>
  </si>
  <si>
    <t>[Borgersen, Trond Arne] Ostfold Univ Coll, Halden, Norway</t>
  </si>
  <si>
    <t>Ostfold University College</t>
  </si>
  <si>
    <t>SOCIAL HOUSING POLICY IN A SEGMENTED HOUSING MARKET: INDIRECT EFFECTS ON MARKETS AND ON INDIVIDUALS</t>
  </si>
  <si>
    <t>Housing market structure; social housing policy; indirect effects</t>
  </si>
  <si>
    <t>HOME OWNERSHIP; INCOME; PRICE; INCREASE; CREDIT; MODEL</t>
  </si>
  <si>
    <t>10.20472/ES.2019.8.2.001</t>
  </si>
  <si>
    <t>JX8KP</t>
  </si>
  <si>
    <t>WOS:000503977600001</t>
  </si>
  <si>
    <t>Balina, R</t>
  </si>
  <si>
    <t>The aim of the article was to identify the key factors influencing the increase in the risk of bankruptcy of companies from wholesale food industry in Poland. In addition, the research aimed to identifying the most effective method of forecasting the risk of bankruptcy of enterprises in the examined industry in the context of risk management in banks. The research showed that three key indicators determining the financial situation of the enterprise were the key for the analyzed industry: ratio of own equity and the revenue from sale; difference between the quick liquidity indicator for the industry and for the company and dynamics of company's short term liabilities. These variables point to the areas of activity of companies from wholesale food industry, to which banks should pay special attention during the credit risk assessment process.</t>
  </si>
  <si>
    <t>Balina, Rafal</t>
  </si>
  <si>
    <t>Balina, R (corresponding author), Warsaw Univ Life Sci SGGW, Warsaw, Poland.</t>
  </si>
  <si>
    <t>rafal_balina@sggw.pl</t>
  </si>
  <si>
    <t>[Balina, Rafal] Warsaw Univ Life Sci SGGW, Warsaw, Poland</t>
  </si>
  <si>
    <t>Warsaw University of Life Sciences</t>
  </si>
  <si>
    <t>FORECASTING BANKRUPTCY RISK IN THE CONTEXTS OF CREDIT RISK MANAGEMENT - A CASE STUDY ON WHOLESALE FOOD INDUSTRY IN POLAND</t>
  </si>
  <si>
    <t>bancruptcy; credit risk; food industry; neutral network; linear discriminat; logistic regresion</t>
  </si>
  <si>
    <t>Balina, Rafał/P-2837-2015</t>
  </si>
  <si>
    <t>Balina, Rafał/0000-0001-6304-8149</t>
  </si>
  <si>
    <t>10.20472/ES.2018.7.1.001</t>
  </si>
  <si>
    <t>GG8FF</t>
  </si>
  <si>
    <t>WOS:000432932500001</t>
  </si>
  <si>
    <t>Sienknecht, S</t>
  </si>
  <si>
    <t>This paper estimates a Dynamic Stochastic General Equilibrium (DSGE) model for the European Monetary Union using Bayesian techniques. A salient feature of the model is an extension of the typically postulated quadratic adjustment cost structure to amplify the persistence of inflation. The enlargement of the original formulation by Rotemberg (1982) and Hairault and Portier (1993) leads to a structurally more sophisticated hybrid inflation schedule than in the staggering environment of Calvo (1983). In particular, a desired lagged inflation term arises together with a two-period-ahead inflation expectation. The two terms are linked by a structural parameter. We confront this inflation schedule with European data and conclude that it has the potential to outperform its hybrid Calvo counterpart in terms of marginal likelihoods.</t>
  </si>
  <si>
    <t>Sienknecht, Sebastian</t>
  </si>
  <si>
    <t>Sienknecht, S (corresponding author), Friedrich Schiller Univ Jena, Jena, Germany.</t>
  </si>
  <si>
    <t>[Sienknecht, Sebastian] Friedrich Schiller Univ Jena, Jena, Germany</t>
  </si>
  <si>
    <t>Friedrich Schiller University of Jena</t>
  </si>
  <si>
    <t>Inflation persistence amplification in the Rotemberg model</t>
  </si>
  <si>
    <t>Inflation Dynamics; New Keynesian Phillips Curve; Business Fluctuations Bayesian; Indexation; Model Comparison</t>
  </si>
  <si>
    <t>34</t>
  </si>
  <si>
    <t>112</t>
  </si>
  <si>
    <t>WOS:000218853000007</t>
  </si>
  <si>
    <t>Pasalic, IN; Pavic, I</t>
  </si>
  <si>
    <t>The objective of this exploratory study was to investigate the present market concentration in the personal computer (PC) industry and compare it with the trends in other manufacturing industries. PC industry specific is that it operates on a global market. The results of the study show that the PC industry is increasingly concentrating. The market power of companies in the PC industry is growing due to merger and acquisition processes and the inability of some companies to maintain large economies of scale. Values of CR4 and HHI indicators for period from 2018-2020 indicate the oligopolistic structure of the PC market. However, due to technological innovations in PC and other competitive industries such as smartphone and tablet industries, PC vendors have less market power than manufacturers in other more stable oligopolistic industries. Moreover, comparison in concentration trends between the global PC industry and U.S. manufacturing industries points to differences in market concentration. Although the number of businesses in both industries is declining, market concentration trends differ as the PC industry shows a constant ascending trajectory of market concentration. Globalization processes that increase concentration and market power in industries characterized by large economies of scale are discussed as well, along with the results of the examination of relationships between market concentration rates and companies' financials.</t>
  </si>
  <si>
    <t>Pasalic, Ivana Nincevic; Pavic, Ivan</t>
  </si>
  <si>
    <t>Pasalic, IN (corresponding author), Univ Split, Fac Econ Business &amp; Tourism, Split, Croatia.</t>
  </si>
  <si>
    <t>ivana.nincevic.pasalic@efst.hr; pavic@efst.hr</t>
  </si>
  <si>
    <t>Croatian Science Foundation [UIP-2017-05-7625]</t>
  </si>
  <si>
    <t>Croatian Science Foundation (Croatian Science Foundation)</t>
  </si>
  <si>
    <t>This work has been supported by the Croatian Science Foundation [grant number UIP-2017-05-7625] .</t>
  </si>
  <si>
    <t>[Pasalic, Ivana Nincevic; Pavic, Ivan] Univ Split, Fac Econ Business &amp; Tourism, Split, Croatia</t>
  </si>
  <si>
    <t>University of Split</t>
  </si>
  <si>
    <t>MARKET CONCENTRATION IN THE PERSONAL COMPUTER INDUSTRY</t>
  </si>
  <si>
    <t>Personal computer industry; market concentration; market power</t>
  </si>
  <si>
    <t>POWER</t>
  </si>
  <si>
    <t>Nincevic Pasalic, Ivana/W-4899-2018; Pavic, Ivan/H-1216-2017</t>
  </si>
  <si>
    <t>Nincevic Pasalic, Ivana/0000-0002-4610-0344</t>
  </si>
  <si>
    <t>2021</t>
  </si>
  <si>
    <t>84</t>
  </si>
  <si>
    <t>10.52950/ES.2021.10.1.006</t>
  </si>
  <si>
    <t>WA7JH</t>
  </si>
  <si>
    <t>WOS:000703061400006</t>
  </si>
  <si>
    <t>Avgeris, A; Sergaki, P; Kontogeorgos, A; Tiganis, A</t>
  </si>
  <si>
    <t>Every correlated theory on the decision-making process takes for granted that individuals have a self-seeking behaviour in a self-regulating economic system. That means that under emergency and risk situations subjects make decisions following the above theories, among fixed-various alternatives. Nevertheless, the results have emerged from many investigations of recent years indicate a completely different approach on people's everyday decision making. Elements of human character such as justice, altruism and reciprocity seem to overlap the overall aspects of them. So, in this paper we aim to investigate the existence of reciprocity, or not, in student communities. In order to achieve this, two games of Game Theory list were adopted and applied in two different Greek Universities while Experimental Economics methods were used. These non-cooperative games (Ultimatum &amp; Dictator game) interacted as one in an uncertain environment. The results of the experimental process showed a reciprocal behaviour (positive or negative) among students with small differences between the two universities.</t>
  </si>
  <si>
    <t>Avgeris, Antonios; Sergaki, Panagiota; Kontogeorgos, Achilleas; Tiganis, Antonios</t>
  </si>
  <si>
    <t>Avgeris, A (corresponding author), Aristotle Univ Thessaloniki, Thessaloniki, Greece.</t>
  </si>
  <si>
    <t>gsergaki@auth.gr; antoavge@agro.auth.gr; atiganis@agro.auth.gr; akontoge@upatras.gr</t>
  </si>
  <si>
    <t>[Avgeris, Antonios; Sergaki, Panagiota; Tiganis, Antonios] Aristotle Univ Thessaloniki, Thessaloniki, Greece; [Kontogeorgos, Achilleas] Univ Patras, Patras, Greece</t>
  </si>
  <si>
    <t>Aristotle University of Thessaloniki; University of Patras</t>
  </si>
  <si>
    <t>RECIPROCITY IN STUDENT GROUPS: EXPERIMENTAL EVIDENCE FROM GREECE</t>
  </si>
  <si>
    <t>Decision-making; Dictator Game; Economic Behaviour; Experimental Economics; Greek Universities; Reciprocity; Ultimatum Game</t>
  </si>
  <si>
    <t>NEGATIVE RECIPROCITY; TESTING THEORIES; SOCIAL NORMS; ULTIMATUM; FAIRNESS; PREFERENCES; EVOLUTION; GAMES; DETERMINANTS; ATTRIBUTION</t>
  </si>
  <si>
    <t>/AAW-7935-2021; /AAN-8706-2021</t>
  </si>
  <si>
    <t>71</t>
  </si>
  <si>
    <t>44</t>
  </si>
  <si>
    <t>67</t>
  </si>
  <si>
    <t>10.20472/ES.2020.9.1.003</t>
  </si>
  <si>
    <t>WOS:000543252500003</t>
  </si>
  <si>
    <t>Añorve, JLV</t>
  </si>
  <si>
    <t>Oportunidades, Mexico's conditional cash transfer program, has proved to be an insufficient tool for poverty alleviation in a phase of low and uneven economic growth, and it has failed to achieve its intended goal to break the intergenerational transmission of poverty. In this context, what strategy would lead to a more effective poverty reduction without jeopardizing Mexico's economic development? This study carries out a general-equilibrium assessment in a bottom-up approach in the regional setting of Chiapas, the poorest state in Mexico. It finds that a policy set composed of a 20 per cent, 10 per cent, and 5 per cent increase in fixed investment in agriculture, construction, and manufacturing, respectively, as well as distributional changes in Oportunidades and other social transfers, pro-poor direct tax rate changes, a higher value-added tax rate and the elimination of labor and payroll taxes, may notably boost real GDP growth by 6 per cent. This economic strategy may also reduce informal employment, may ensure that formal labor income growth increases more than capital income, and may generate pro-poor growth, enhancing a process of structural transformation and rural change. Moreover, poverty would fall. The growth elasticity of poverty shows that for every one-percentage increase in GDP, poverty would decline by 2.95 per cent on average.</t>
  </si>
  <si>
    <t>Anorve, Jose Luis Viveros</t>
  </si>
  <si>
    <t>Añorve, JLV (corresponding author), Univ Bonn, Bonn, Germany.</t>
  </si>
  <si>
    <t>joseluis.viveros@uni-bonn.de</t>
  </si>
  <si>
    <t>German Academic Exchange Services (DAAD); fiat panis Foundation; Center for Development Research (ZEF)</t>
  </si>
  <si>
    <t>German Academic Exchange Services (DAAD) (Deutscher Akademischer Austausch Dienst (DAAD)); fiat panis Foundation; Center for Development Research (ZEF)</t>
  </si>
  <si>
    <t>The author is grateful to the constructive comments of two anonymous referees. He would also like to thank the German Academic Exchange Services (DAAD), the fiat panis Foundation, and the Center for Development Research (ZEF) for their financial support.</t>
  </si>
  <si>
    <t>[Anorve, Jose Luis Viveros] Univ Bonn, Bonn, Germany</t>
  </si>
  <si>
    <t>University of Bonn</t>
  </si>
  <si>
    <t>TOWARDS A MORE EFFECTIVE POVERTY REDUCTION IN MEXICO: A GENERAL EQUILIBRIUM ASSESSMENT</t>
  </si>
  <si>
    <t>Oportunidades; conditional cash transfers; poverty reduction; pro-poor growth; rural change; structural transformation; Chiapas; Mexico</t>
  </si>
  <si>
    <t>75</t>
  </si>
  <si>
    <t>10.20472/ES.2015.4.1.005</t>
  </si>
  <si>
    <t>WOS:000218862800005</t>
  </si>
  <si>
    <t>Gupta, PK; Ravi, S</t>
  </si>
  <si>
    <t>Spurt in the growth in the volumes of commodity markets in India is cause of concern for the producers, regulators, market participants and society at large. Galloping prices of commodities globally and in India in the last few years has raised questions on the demand supply balances and also on the performance of commodity spot and derivative markets. A logical feeling of arbitrage and inefficiency cannot be ruled out. Evidence of volatility in the spot markets and consequent impact on inflation measured by Wholesale Price Index (WPI) raises concerns on the activities of speculators, hoarders and black market profits. Inflation is national and global concern to the governments and political fate of the leaders especially in India. We explore whether the efficiency exists between commodity futures and spot markets using the data derives for three commodity exchanges MCX, NMCE and NCDEX. We, further examine the association between the spot price of commodities and WPI. We find evidences of efficiency in most of the sample commodities, though it may depart in some time periods and establish that huge volatility of spot prices and other market imperfections and irregularities are responsible for lifting WPI.</t>
  </si>
  <si>
    <t>Gupta, P. K.; Ravi, Sunitha</t>
  </si>
  <si>
    <t>Gupta, PK (corresponding author), Jamia Millia Islamia, Ctr Management Studies, New Delhi, India.</t>
  </si>
  <si>
    <t>[Gupta, P. K.] Jamia Millia Islamia, Ctr Management Studies, New Delhi, India; GGSIP Univ, Inst Informat Technol &amp; Management, New Delhi, India</t>
  </si>
  <si>
    <t>Jamia Millia Islamia; GGS Indraprastha University</t>
  </si>
  <si>
    <t>Volatility Spillovers in Indian Commodity Futures Markets and WPI Inflation</t>
  </si>
  <si>
    <t>Inflation; Futures; Derivatives; Commodity exchanges; Volatility; Macro Economic Impacts</t>
  </si>
  <si>
    <t>LIVE BEEF-CATTLE; CASH; PRICES; EFFICIENCY; CAUSALITY; PREMIUMS</t>
  </si>
  <si>
    <t>/AAR-2009-2021</t>
  </si>
  <si>
    <t>36</t>
  </si>
  <si>
    <t>V4E3S</t>
  </si>
  <si>
    <t>WOS:000218855100003</t>
  </si>
  <si>
    <t>Topcu, M; Aras, I; Erdogan, E</t>
  </si>
  <si>
    <t>Unlike previous milex-growth studies in the EU, this paper investigates this issue in context of the older and the newer members by providing a comparative analysis within a panel framework. Annual data ranging from 1988 to 2012 are used for the two panel groups in the presence of capital stock. Pedroni's heterogeneous panel cointegration results indicate the existence of a long-run equilibrium between military expenditures and economic growth both for the new and the old members. The findings from panel error correction model show that one size fits all in the short-run whereas the difference stems from the long-run. Once the validity of feed-back hypothesis is confirmed in the old members, results of new members provide a support of growth detriment hypothesis as such in the short-run results. The implications of these results are further discussed.</t>
  </si>
  <si>
    <t>Topcu, Mert; Aras, Ilhan; Erdogan, Ebru</t>
  </si>
  <si>
    <t>Erdogan, E (corresponding author), Nevsehir Univ, Nevsehir, Turkey.</t>
  </si>
  <si>
    <t>ebruerdogan@nevsehir.edu.tr</t>
  </si>
  <si>
    <t>[Topcu, Mert; Aras, Ilhan; Erdogan, Ebru] Nevsehir Univ, Nevsehir, Turkey</t>
  </si>
  <si>
    <t>Nevsehir Haci Bektas Veli University</t>
  </si>
  <si>
    <t>A New Look at Military Expenditure-Growth Nexus in the EU: Old Members vs. New Members</t>
  </si>
  <si>
    <t>military expenditures; economic growth; panel unit root and cointegration; panel causality; the EU</t>
  </si>
  <si>
    <t>UNIT-ROOT TESTS; ECONOMIC-GROWTH; PANEL-DATA; DEFENSE; COUNTRIES; EASTERN</t>
  </si>
  <si>
    <t>TOPCU, MERT/K-2121-2019; /I-1277-2018</t>
  </si>
  <si>
    <t>TOPCU, MERT/0000-0001-8236-9810</t>
  </si>
  <si>
    <t>29</t>
  </si>
  <si>
    <t>143</t>
  </si>
  <si>
    <t>151</t>
  </si>
  <si>
    <t>WOS:000218855100008</t>
  </si>
  <si>
    <t>Trifunovic, D; Stamenkovic, M</t>
  </si>
  <si>
    <t>The beauty contest stems from Keyne's famous book where he uses a baeuty contest game to illustrate how investors make their decisions in financial markets. In this paper we analyse an experimental p-beauty contest. In this game players choose a number from the closed interval. The winner of the game is a players whose chosen number is closest to 2/3 of the mean of all chosen numbers. In this game players have to eliminate dominated strategies, and the game has the unique equilibrium. Players are divided in different rationality levels according to their ability to make iterated elimination of dominated strategies. More precisely, we calculate rationality level of players by using the logic of iterated best responses. The game is played in two rounds with large number of players. In the first round all players are symmetric, whereas in the second round we divide players into three groups: uninformed, semi-informed and informed. Our objective is to study the impact of different information on players. decisions. Uninformed players don't know the previous round mean, semi-informed players know the previous round mean and informed players obtain information about previous round mean and equilibrium outcome. We find the fastest convergence to equilibrium for informed players, followed by semi-informed and uninformed. We also find that informed players significantly increase their depth of reasoning in the second round, while uninformed and semi-informed players do not increase significantly their depth of reasoning in the second round.</t>
  </si>
  <si>
    <t>Trifunovic, Dejan; Stamenkovic, Mladen</t>
  </si>
  <si>
    <t>mladen@ekof.bg.ac.rs; dejan@ekof.bg.ac.rs</t>
  </si>
  <si>
    <t>''p-Beauty Contest'' With Differently Informed Players: An Experimental Study</t>
  </si>
  <si>
    <t>Behavioural economics; Dominance solvable games; Iterated best responses; Nash equilibrium; Level of rationality</t>
  </si>
  <si>
    <t>Stamenkovic, Mladen/F-1770-2019</t>
  </si>
  <si>
    <t>117</t>
  </si>
  <si>
    <t>137</t>
  </si>
  <si>
    <t>WOS:000218848700006</t>
  </si>
  <si>
    <t>Jasova, E; Kaderabkova, B</t>
  </si>
  <si>
    <t>The aim of the article is to use empirical analysis to confirm the applicability of NAIRU and NARRU concepts to evaluate the adequacy of measures against Covid-19. While higher NAIRU than NARRU throughout the coronavirus pandemic period confirmed the achievement of an epidemic-economic balance in the labor market at the cost of spreading the epidemic, a lower positive unemployment gap in the NAIRU concept indicated a milder recession than the epidemic in society would require. The Czech government should have either introduced a stricter lockdown or should have provided enough respirators, tests, and vaccines. The application of the NAIRU concept also confirms its suitability for use in economic and political practice in an unstable period.</t>
  </si>
  <si>
    <t>Jasova, Emilie; Kaderabkova, Bozena</t>
  </si>
  <si>
    <t>Jasova, E (corresponding author), Univ Finance &amp; Adm Prague, Prague, Czech Republic.</t>
  </si>
  <si>
    <t>kaderabb@vse.cz; ekonomka_2@hotmail.com</t>
  </si>
  <si>
    <t>[Jasova, Emilie] Univ Finance &amp; Adm Prague, Prague, Czech Republic; [Kaderabkova, Bozena] Prague Univ Econ &amp; Business, Prague, Czech Republic</t>
  </si>
  <si>
    <t>University of Finance &amp; Administration - Czech Republic; Prague University of Economics &amp; Business</t>
  </si>
  <si>
    <t>THE EFFECTIVENESS OF GOVERNMENT MEASURES IN THE FIRST WAVE OF COVID-19 PANDEMIC</t>
  </si>
  <si>
    <t>Phillips curve; NAIRU; NARRU; economic cycle</t>
  </si>
  <si>
    <t>PHILLIPS-CURVE; INFLATION</t>
  </si>
  <si>
    <t>Jasova, Emilie/FDZ-6889-2022</t>
  </si>
  <si>
    <t>53</t>
  </si>
  <si>
    <t>WOS:000791160500002</t>
  </si>
  <si>
    <t>Potuzák, P</t>
  </si>
  <si>
    <t>The theory of interest of Irving Fisher was designed to explain positive, zero, and negative interest rate. One of the intertemporal equilibria with the zero interest is an economy with a given supply of hardtacks for shipwrecked sailors. Hardtacks can be fully saved for the future, but their stock cannot be enlarged by production. Fisher presented several streams of consumption of hardtacks over time. This paper shows that the Fisherian paths are not consistent with the dynamic optimization model. Different trajectories of the optimum consumption are calculated and sketched. Their shape depends on the value of the subjective discount rate, the intertemporal elasticity of substitution in consumption, and the lifetime horizon of the shipwrecked sailors. None of them resemble the original Fisher examples.</t>
  </si>
  <si>
    <t>Potuzak, Pavel</t>
  </si>
  <si>
    <t>Potuzák, P (corresponding author), Prague Univ Business &amp; Eco, Prague, Czech Republic.</t>
  </si>
  <si>
    <t>pavel.potuzak@vse.cz</t>
  </si>
  <si>
    <t>Prague University of Economics and Business [VSE IGS F5/19/2020]</t>
  </si>
  <si>
    <t>Prague University of Economics and Business</t>
  </si>
  <si>
    <t>The author would like to thank anonymous referees for helpful comments and acknowledge the support of grant VSE IGS F5/19/2020 provided by the Prague University of Economics and Business.</t>
  </si>
  <si>
    <t>[Potuzak, Pavel] Prague Univ Business &amp; Eco, Prague, Czech Republic</t>
  </si>
  <si>
    <t>THE OPTIMUM ALLOCATION OF CONSUMPTION OF THE FISHERIAN SHIPWRECKED SAILORS</t>
  </si>
  <si>
    <t>Time preference; theory of interest; Fisher</t>
  </si>
  <si>
    <t>UTILITY</t>
  </si>
  <si>
    <t>/C-2954-2019</t>
  </si>
  <si>
    <t>125</t>
  </si>
  <si>
    <t>10.52950/ES.2021.10.2.007</t>
  </si>
  <si>
    <t>XW7DR</t>
  </si>
  <si>
    <t>WOS:000735775500007</t>
  </si>
  <si>
    <t>Kramaric, TP; Miletic, M; Pavic, I</t>
  </si>
  <si>
    <t>The aim of this paper is to test the influence of bancassurance as a distribution channel on performance of non-life insurance sector in selected European countries. The analysis refers to 2009 - 2015 period and it is conducted using static panel analysis. Performance measures employed comprise of sales profitability as well as of profitability ratio of technical activity whereas independent variables used in the model include share of bancassurance, market share, gross written premium growth rate, claims growth rate, insurance density, share of premium in GDP, share of reinsurance and number of insurance companies. The results of the analysis in both models reveal that market share prove to be statistically significant determinant of insurance sector performance negatively affecting performance. Furthermore, insurance density has statistically significant and positive influence on performance measured with profitability ratio of technical activity.</t>
  </si>
  <si>
    <t>Kramaric, Tomislava Pavic; Miletic, Marko; Pavic, Ivan</t>
  </si>
  <si>
    <t>Kramaric, TP (corresponding author), Univ Split, Univ Dept Profess Studies, Split, Croatia.</t>
  </si>
  <si>
    <t>mamiletic@oss.unist.hr; pavic@efst.hr; tpavic@oss.unist.hr</t>
  </si>
  <si>
    <t>[Kramaric, Tomislava Pavic; Miletic, Marko] Univ Split, Univ Dept Profess Studies, Split, Croatia; [Pavic, Ivan] Univ Split, Fac Econ, Split, Croatia</t>
  </si>
  <si>
    <t>University of Split; University of Split</t>
  </si>
  <si>
    <t>DOES BANCASSURANCE AFFECT PERFORMANCE OF NON-LIFE INSURANCE SECTOR - CASE OF EU COUNTRIES</t>
  </si>
  <si>
    <t>bancassurance; non-life insurance industry performance; EU countries; static panel analysis</t>
  </si>
  <si>
    <t>PROFITABILITY; DETERMINANTS</t>
  </si>
  <si>
    <t>Pavic Kramaric, Tomislava/ITU-6477-2023; Miletić, Marko/F-9102-2017; /AAQ-6300-2020</t>
  </si>
  <si>
    <t>Pavic Kramaric, Tomislava/0000-0002-0974-4423; Miletić, Marko/0000-0002-6955-3047</t>
  </si>
  <si>
    <t>96</t>
  </si>
  <si>
    <t>10.20472/ES.2019.8.2.007</t>
  </si>
  <si>
    <t>WOS:000503977600007</t>
  </si>
  <si>
    <t>Jane, WJ; Yao, JL; Wang, JS</t>
  </si>
  <si>
    <t>By exploiting an unusually rich panel data set from the National Database of Student Athletes, this article addresses the issue of peer effects and superstar effects on performance in multi-stage swimming competitions. Four key findings are presented. First, the evidence from relay teams supports a positive inter-team peer effect from competitors in a male relay race, but a negative inter-team peer effect from competitors in a female relay race. Second, the evidence from both female and male relay teams shows that there exists a positive intra-team peer effect from teammates. In our estimations for female relay races, a foolish teammate does more harm (+3.11 seconds) than a brilliant opponent does good (+0.55 seconds) in the estimation of the Heckman Selection Model based on panel data. Third, a male team with average-quality swimmers performs better than a team with dispersed-quality swimmers. Fourth, for the super-team effects in these tournaments, on average, the female relay teams' (/male relay teams') times are approximately 2.85(/2.09) seconds faster/slower when the previous year's winning team participates.</t>
  </si>
  <si>
    <t>Jane, Wen-Jhan; Yao, Jia-Ling; Wang, Jye-Shyan</t>
  </si>
  <si>
    <t>Jane, WJ (corresponding author), Shih Hsin Univ, Dept Econ, Taipei, Taiwan.</t>
  </si>
  <si>
    <t>krisenwerk@gmail.com; jyeshyan@ntnu.edu.tw; a911277@gmail.com</t>
  </si>
  <si>
    <t>[Jane, Wen-Jhan] Shih Hsin Univ, Dept Econ, Taipei, Taiwan; [Yao, Jia-Ling] Natl Taiwan Univ, Dept Econ, Taipei, Taiwan; [Wang, Jye-Shyan] Natl Taiwan Normal Univ, Dept Phys Educ, Taipei, Taiwan</t>
  </si>
  <si>
    <t>Shih Hsin University; National Taiwan University; National Taiwan Normal University</t>
  </si>
  <si>
    <t>HAVING GOOD FRIENDS IS A GOOD THING: THE EFFECTS OF PEERS AND SUPERSTARS ON PERFORMANCE IN SWIMMING COMPETITIONS</t>
  </si>
  <si>
    <t>Heterogeneous tournaments; Multi-stage tournaments; Peer effects; Superstar effects</t>
  </si>
  <si>
    <t>PROFESSIONAL TENNIS DATA; ELIMINATION TOURNAMENTS; GENDER-DIFFERENCES; MORAL HAZARD; TEAMS; INCENTIVES; PRODUCTIVITY; HETEROGENEITY; COMPENSATION; RESPONSES</t>
  </si>
  <si>
    <t>/AAE-9765-2021</t>
  </si>
  <si>
    <t>10.20472/ES.2018.7.1.003</t>
  </si>
  <si>
    <t>WOS:000432932500003</t>
  </si>
  <si>
    <t>Vukson, W</t>
  </si>
  <si>
    <t>Exchange Rate uncertainty prior to the Euro were deemed an important impediment to Foreign Direct Investment Flows. This paper confirms that they were the main cause preventing optimal Private Corporate Sustainability during this era. This paper was researched with several industries in mind; automotive; textile and manufacturing sectors. It continues to serve as a key pillar for private sustainability goals in the automotive sector. Exchange Rate Uncertainty supercedes the effects of tax rate differentials and real wage rate differentials. The methodology used was OLS econometric techniques and the data was transformed into annual growth rates in order to achieve scientific compatibilities in my research methodology.</t>
  </si>
  <si>
    <t>Vukson, William</t>
  </si>
  <si>
    <t>Vukson, W (corresponding author), Ryerson Univ, Ted Rogers Sch Mgmt, Toronto, ON, Canada.</t>
  </si>
  <si>
    <t>g7research@eol.ca</t>
  </si>
  <si>
    <t>[Vukson, William] Ryerson Univ, Ted Rogers Sch Mgmt, Toronto, ON, Canada</t>
  </si>
  <si>
    <t>Toronto Metropolitan University</t>
  </si>
  <si>
    <t>INTERESET RATE UNCERTAINTY AND FDI PRE-GLOBALISATION</t>
  </si>
  <si>
    <t>Exchange Rates; Uncertainty; Private Sustainability; Corporate Growth; 1970s; 1980s; Nixon; Reagan; Carter; Giscard d'Estaing; Helmut Schmidt; Snake Agreement; EMU; ERM</t>
  </si>
  <si>
    <t>PUBLIC PRODUCTION; OPTIMAL TAXATION; TAX COMPETITION; FEDERALISM</t>
  </si>
  <si>
    <t>vukson, william/GRF-1568-2022</t>
  </si>
  <si>
    <t>80</t>
  </si>
  <si>
    <t>10.20472/ES.2017.6.1.004</t>
  </si>
  <si>
    <t>EV6VN</t>
  </si>
  <si>
    <t>WOS:000401912700004</t>
  </si>
  <si>
    <t>Permana, YH; Andjani, IY</t>
  </si>
  <si>
    <t>Regional development bank (RDB) in Indonesia is financial institution in purpose to strengthen regional economy through financial inclusion. It is mandated on Act 13/1962 about main rules of RDB in Indonesia. By the time, RDB get into competition with other banks on financial market yet strive for RDB to have financial efficiency. Therefore, it is needed to increase the competitiveness of RDB and also performing its role as the agent of regional development. This study is going to analyze financial efficiency of RDB in order to influence regional development in Indonesia. We employ panel data method using fixed-effect model for estimation using period of 2002 to 2012. Analysis will also take place on RDB's performance to meet the mandate of BPD Regional Champion' (BRC) in order to be agent of regional development in Indonesia.'</t>
  </si>
  <si>
    <t>Permana, Yudistira Hendra; Andjani, Ike Yuli</t>
  </si>
  <si>
    <t>Permana, YH (corresponding author), Univ Gadjah Mada, Vocat Sch Econ &amp; Business, Appl Econ Dept, Yogyakarta, Indonesia.</t>
  </si>
  <si>
    <t>yudistira_hp@yahoo.com</t>
  </si>
  <si>
    <t>[Permana, Yudistira Hendra; Andjani, Ike Yuli] Univ Gadjah Mada, Vocat Sch Econ &amp; Business, Appl Econ Dept, Yogyakarta, Indonesia</t>
  </si>
  <si>
    <t>Gadjah Mada University</t>
  </si>
  <si>
    <t>Financial efficiency performance of regional development bank (RDB) to support regional economy in Indonesia</t>
  </si>
  <si>
    <t>RDB; financial efficiency; financial inclusion; regional economy; panel data</t>
  </si>
  <si>
    <t>Permana, Yudistira Hendra/AAF-6329-2021</t>
  </si>
  <si>
    <t>Permana, Yudistira Hendra/0000-0002-9300-6932</t>
  </si>
  <si>
    <t>69</t>
  </si>
  <si>
    <t>WOS:000218860900003</t>
  </si>
  <si>
    <t>Trütsch, T</t>
  </si>
  <si>
    <t>This paper estimates the effect of contactless payment on the spending ratio in terms of transactions for different transaction types at the point-of-sale. The specific devices that are investigated are debit and credit cards, to which the feature is embedded. Data is drawn from a national representative survey on consumer payment behavior in the US in 2010. Using propensity score matching to control for selection, the estimation shows that the contactless feature yields to a significant increase in the spending ratio at the point-of-sale for both payment methods. The average treatment effect on the treated for credit and debit cards is roughly 8 and 10 percent, respectively. These findings indicate that the private industry can highly benefit from the innovation with respect to new revenue streams. This paper contributes to the existing literature in payment economics by analyzing one of the most recent payment products.</t>
  </si>
  <si>
    <t>Trutsch, Tobias</t>
  </si>
  <si>
    <t>Trütsch, T (corresponding author), Univ St Gallen, ES HSG, Holzstr 15, CH-9010 St Gallen, Switzerland.</t>
  </si>
  <si>
    <t>tobias.truetsch@unisg.ch</t>
  </si>
  <si>
    <t>[Trutsch, Tobias] Univ St Gallen, ES HSG, Holzstr 15, CH-9010 St Gallen, Switzerland</t>
  </si>
  <si>
    <t>University of St Gallen</t>
  </si>
  <si>
    <t>The Impact of Contactless Payment on Spending</t>
  </si>
  <si>
    <t>contactless payment; payment innovation; spending habits; credit and debit cards; near field communication (NFC); propensity score matching</t>
  </si>
  <si>
    <t>98</t>
  </si>
  <si>
    <t>WOS:000218860900004</t>
  </si>
  <si>
    <t>Bednar, O; Kaderabkova, B</t>
  </si>
  <si>
    <t>Within a broader context of economic costs of the recent pandemic we calculate the excess deaths during the COVID-19 pandemic over the whole population and split them into age subgroups. Further, we estimate the cost of the labor force lost due to the pandemic. We employ a general additive model to set up a counterfactual time series of weekly deaths to count the number of deaths if the pandemic did not occur. Subtracting counterfactual series from the actual number of fatalities provides us with the excess deaths. The amount of excess deaths in the whole population is not statistically different from the COVID-19 victims reported by the Ministry of Health. However, we find excess deaths that are substantially higher than the reported COVID-19 causalities in the age group from 35 to 59 years. We estimated the costs of the lost labor force to be approximately 0.03% of the Czech 2021 GDP.</t>
  </si>
  <si>
    <t>Bednar, Ondrej; Kaderabkova, Bozena</t>
  </si>
  <si>
    <t>Bednar, O (corresponding author), Prague Univ Business &amp; Econ, Dept Econ, Prague, Czech Republic.</t>
  </si>
  <si>
    <t>xbedo02@vse.cz; Bozena.Kaderabkova@vsci.cz</t>
  </si>
  <si>
    <t>[Bednar, Ondrej] Prague Univ Business &amp; Econ, Dept Econ, Prague, Czech Republic; [Kaderabkova, Bozena] Cevro Inst, Ctr Econ Studies, Cevro, Czech Republic</t>
  </si>
  <si>
    <t>THE COVID-19 PANDEMIC ECONOMIC COSTS IN TERMS OF LABOUR FORCE LOSS</t>
  </si>
  <si>
    <t>Covid 19; labour force; GDP; excess deaths</t>
  </si>
  <si>
    <t>10.52950/ES.2022.11.2.001</t>
  </si>
  <si>
    <t>WOS:000901443200002</t>
  </si>
  <si>
    <t>Rotschedl, J; Mitwallyova, H</t>
  </si>
  <si>
    <t>The paper focuses on the topic of intertemporal discounting of individuals according to age groups. Using the sample of examined individuals, it aims to verify the hypothesis that the patience of individuals decreases with their increasing age. The study included a total of 599 individuals with an average age of 38.3 years (min. 16 and max. 82 years) who answered classical questions focused on time discounting and impulsive behaviour. In total, four possible scenarios were analysed: a small reward (CZK 100) with a delay of 1 day, a small reward with a delay of 1 month, a large reward (CZK 100,000) with a delay of 1 day and a large reward with a delay of 1 month. The delayed reward was always increased by 10% (i.e., CZK 110 or CZK 110,000). The basic hypothesis was that with increasing age, the subjective discount rate increases i.e., patience decreases. The above-mentioned 4 scenarios were evaluated for the hypotheses, while only three of the four scenarios were confirmed for all hypotheses. The results in the examined individuals suggest that with increasing age, there is a decrease in patience and at the same time a decrease in impulsive behaviour. These findings may have an overlap in consumption or savings in relation to the aging population.</t>
  </si>
  <si>
    <t>Rotschedl, Jiri; Mitwallyova, Helena</t>
  </si>
  <si>
    <t>Rotschedl, J (corresponding author), Prague Univ Econ &amp; Business, Prague, Czech Republic.</t>
  </si>
  <si>
    <t>jiri.rotschedl@vse.cz; helena.mitwallyova@vse.cz</t>
  </si>
  <si>
    <t>This research was founded by grant number VSE IGS F5/2/2020.</t>
  </si>
  <si>
    <t>[Rotschedl, Jiri; Mitwallyova, Helena] Prague Univ Econ &amp; Business, Prague, Czech Republic</t>
  </si>
  <si>
    <t>STUDY OF INTERTEMPORAL DISCOUNTING ACCORDING TO AGE GROUPS</t>
  </si>
  <si>
    <t>subjective discount rate; individual decision making; impulsive behaviors; population age</t>
  </si>
  <si>
    <t>ECONOMIC DECISION-MAKING; CHOICE; REWARDS; TIME</t>
  </si>
  <si>
    <t>Rotschedl, Jiri/C-3084-2019</t>
  </si>
  <si>
    <t>Rotschedl, Jiri/0000-0002-0117-3427</t>
  </si>
  <si>
    <t>126</t>
  </si>
  <si>
    <t>139</t>
  </si>
  <si>
    <t>10.52950/ES.2021.10.2.008</t>
  </si>
  <si>
    <t>WOS:000735775500008</t>
  </si>
  <si>
    <t>Vrankic, I; Sohinger, J; Krpan, M</t>
  </si>
  <si>
    <t>This paper examines a two-way relationship between convex analysis and microeconomic theory. Motivation for this paper are the observed similarities in the structure of the theory of consumer behavior and production theory. The fact that the behavior of variables is not determined by their nature but, rather, by their relationships is best illustrated and explained by using convex sets and convex analysis, which occupy central place in microeconomic theory. This paper is the result of efforts to make complex results of convex analysis and its application in microeconomic theory more transparent.Starting with the well-known economic phenomenon of profit maximization the authors derive in a novel way general results within the framework of convex analysis. From those results follow, directly and indirectly, the conclusions of the theory of consumer and producer behavior. The authors show that applying the Fundamental Theorems of Calculus opens up a new perspective in which the marginal cost curve can be interpreted as the marginal profit curve. This enables the derivation of Hotelling's lemma in a new way. Using the new interpretation of Hotelling's lemma, the authors reconstruct the cost function and confirm the Conjugate Duality Theorem of Legendre-Fenchel transformations. Relaxing the assumption of differentiability by describing the graph of the cost function as the envelope of its tangents, the authors rederive the properties of Legendre-Fenchel transformations and show that they hold in general. The path from the well-known economic facts to completely general conclusions of convex analysis is continued by applying the Conjugate Duality Theorem of Legendre-Fenchel transformations to the profit function. The essence of the dual characterization of technology by the profit function is illustrated by the graphical representation of linear homogeneity of the profit function. It results in the possibility to reconstruct the production function while using only the First Order Conditions to rederive Hotelling's lemma. It is this inductive-deductive approach used to examine the properties of Legendre-Fenchel trasformations and their application in the theory of consumer and producer behavior that establishes a two-way relationship between convex analysis and microeconomic theory.</t>
  </si>
  <si>
    <t>Vrankic, Ilko; Sohinger, Jasminka; Krpan, Mira</t>
  </si>
  <si>
    <t>Vrankic, I (corresponding author), Fac Econ &amp; Business Zagreb, Zagreb, Croatia.</t>
  </si>
  <si>
    <t>ivrankic@efzg.hr; moraic@net.efzg.hr; jsohinger@efzg.hr</t>
  </si>
  <si>
    <t>[Vrankic, Ilko; Sohinger, Jasminka; Krpan, Mira] Fac Econ &amp; Business Zagreb, Zagreb, Croatia</t>
  </si>
  <si>
    <t>ECONOMIC ANALYSIS OF TECHNOLOGY AND PROPERTIES OF LEGENDRE-FENCHEL TRANSFORMATIONS</t>
  </si>
  <si>
    <t>Hotelling's lemma; Legendre-Fenchel transformations; convexity; duality; inversion; sub-differentiability; monotonicity; cyclical monotonicity</t>
  </si>
  <si>
    <t>DUALITY; DEMAND</t>
  </si>
  <si>
    <t>/Q-5395-2018; /H-9864-2018</t>
  </si>
  <si>
    <t>183</t>
  </si>
  <si>
    <t>10.20472/ES.2019.8.2.011</t>
  </si>
  <si>
    <t>WOS:000503977600011</t>
  </si>
  <si>
    <t>Zaja, MM; Jakovcevic, D; Visic, L</t>
  </si>
  <si>
    <t>This paper analyses the relationship between bond market, macroeconomic fundamentals and a set of additional covariates in the Republic of Croatia, a small open economy with a very high and persistent level of euroization. The sample ranges from the year 2001 to 2017. Ordinary least squares regression is applied on the quarterly dataset to examine the major drivers of nominal yields of government bonds, whereas Multiple Breakpoint Tests are used to determine structural breaks in the variables. The results corroborate theoretical knowledge and suggest a significant effect of fiscal and financial determinants on bond yields. Variables presenting macroeconomic fundamentals explain a substantial part of Croatian trends. Therefore, policymakers seeking to improve macroeconomic conditions should learn from multi-causal studies involving these variables before setting their policies.</t>
  </si>
  <si>
    <t>Zaja, Maja Mihelja; Jakovcevic, Drago; Visic, Lucija</t>
  </si>
  <si>
    <t>Zaja, MM (corresponding author), Fac Econ &amp; Business, Zagreb, Croatia.</t>
  </si>
  <si>
    <t>djakovcevic@efzg.hr; visiclucija@gmail.com; mmiheljaz@net.efzg.hr</t>
  </si>
  <si>
    <t>[Zaja, Maja Mihelja; Jakovcevic, Drago; Visic, Lucija] Fac Econ &amp; Business, Zagreb, Croatia</t>
  </si>
  <si>
    <t>DETERMINANTS OF THE GOVERNMENT BOND YIELD: EVIDENCE FROM A HIGHLY EUROISED SMALL OPEN ECONOMY</t>
  </si>
  <si>
    <t>government bonds; macroeconomic fundamentals; structural changes; linear regression; The Republic of Croatia</t>
  </si>
  <si>
    <t>FISCAL POSITIONS; SPREADS; CONTAGION; IMPACT</t>
  </si>
  <si>
    <t>Mihelja Žaja, Maja/H-7872-2018</t>
  </si>
  <si>
    <t>87</t>
  </si>
  <si>
    <t>106</t>
  </si>
  <si>
    <t>10.20472/ES.2018.7.2.005</t>
  </si>
  <si>
    <t>WOS:000450671500005</t>
  </si>
  <si>
    <t>Milucká, D</t>
  </si>
  <si>
    <t>This paper challenges previous empirical evidence on output-inflation trade-off described in the hybrid New Keynesian Phillips curve. I estimate key coefficients of the hybrid gap-based New Keynesian Phillips curve, with both the forward-and backward-looking inflation components, in the Czech Republic for the periods 2000Q1 - 2012Q4 using Kalman filtration. My findings come to surprising conclusions that (i) output gap has a (statistically) significant impact on Czech inflation dynamics (ii) there is a reversal in behavior of Czech agents, where share of forward-looking agents predominates over backward-looking ones in the Czech Republic and (iii) Czech inflation might be significantly driven by change in import prices. In addition, all my results come statistically significant and correctly sign-oriented, which contradicts majority of existing empirical evidence on output-inflation trade-off in the Czech Republic.</t>
  </si>
  <si>
    <t>Milucka, Daniela</t>
  </si>
  <si>
    <t>Milucká, D (corresponding author), Univ Econ Prague, Fac Econ, Dept Econ, W Churchill Sq 4, Prague 14067 3, Czech Republic.</t>
  </si>
  <si>
    <t>dmilucka@gmail.com</t>
  </si>
  <si>
    <t>[Milucka, Daniela] Univ Econ Prague, Fac Econ, Dept Econ, W Churchill Sq 4, Prague 14067 3, Czech Republic</t>
  </si>
  <si>
    <t>Inflation dynamics in the Czech Republic: Estimation of the New Keynesian Phillips curve</t>
  </si>
  <si>
    <t>output-inflation trade-off; inflation; inflation expectations; Kalman filtration; state space model</t>
  </si>
  <si>
    <t>PRICES</t>
  </si>
  <si>
    <t>V4E4T</t>
  </si>
  <si>
    <t>WOS:000218857800004</t>
  </si>
  <si>
    <t>Durcáková, J; Bruna, K</t>
  </si>
  <si>
    <t>The paper deals with the choice of exchange rate regime in transitive economies, accumulation of FX reserves in central banks and its consequences in excess of banking system liquidity. The case of banking system liquidity surplus is analyzed focusing on liquidity creation through FX interventions in the regime of fixed/managed exchange rates. In addition the paper focuses on main sources of liquidity absorption in long run and on stability of monetary base backing by foreign assets of central bank in case of trend appreciation of domestic currency typical for transitive economies. Last but not least the paper consists of discussions of a speed of FX reserves decumulation in emerging FX markets and implications of exchange rate regime for both exchange rate volatility and foreign exchange market structure. The problems are analyzed and compared using the example of the Czech Republic, Poland and Hungary in 1999-2009. The analysis focuses on main differences in exchange rate policies, the level of liquidity surplus, cost of sterilization, main sources of liquidity absorption and volatility of exchange rates. We found that absorption is influenced by the volume of excess liquidity and costs of sterilization that reflect a level of main policy rate. The trend growth of currency in circulation is a key source of liquidity absorption in all central banks. Decumulation of FX reserves is a limited source of absorption due to lower liquidity of FX markets in CR, Poland and Hungary. It is not possible to confirm a hypothesis about higher exchange rate volatility of floating regimes in CR as Hungarian forint in fixed rate regime suffers from higher volatility due to macroeconomic instability. Trend appreciation causes a decrease in the backing of monetary base by foreign assets but still both currency in circulation and bank's reserves are fully backed by foreign assets of central banks.</t>
  </si>
  <si>
    <t>Durcakova, Jaroslava; Bruna, Karel</t>
  </si>
  <si>
    <t>bruna@vse.cz; durcakova@vse.cz</t>
  </si>
  <si>
    <t>International liquidity and foreign exchange reserves adequacy in connection with the choice of exchange rate system in the Czech Republic, Poland and Hungary</t>
  </si>
  <si>
    <t>foreign exchange reserves; FX markets; exchange rate volatility</t>
  </si>
  <si>
    <t>Bruna, Karel/AAD-9178-2020</t>
  </si>
  <si>
    <t>WOS:000218848700001</t>
  </si>
  <si>
    <t>Petrovic, M; Petrovic, D; Tarle, SP; Bojkovic, N</t>
  </si>
  <si>
    <t>Telecommunications and information technologies have been rapidly developing over the last three decades. Besides the intensive technological development, changes in policy and regulation have also been seen as the driving forces of a better sector performance. This invoked a specific challenge for scholars, policy-makers and practitioners - to investigate whether the liberalization, deregulation and open telecommunications markets have led to growth in sectors efficiency and productivity. The task is particularly challenging when analyzing countries that are in the process of transition from command to market economies. In this study we examine the change in Total Factor Productivity (TFP) of telecommunications sector and its relation to transition indicator scores for 22 EBRD (European Bank for Reconstruction and Development) countries from 1998 to 2007. For productivity estimation we relied on DEA (Data Envelopment Analysis) Malmquist index. The results showed that countries that have achieved greater progress towards a market economy had also experienced a higher TFP growth.</t>
  </si>
  <si>
    <t>Petrovic, Marijana; Petrovic, Dalibor; Tarle, Snezana Pejcic; Bojkovic, Natasa</t>
  </si>
  <si>
    <t>marijanap@sf.bg.ac.rs</t>
  </si>
  <si>
    <t>Ministry of Education and Science of the Republic of Serbia [TR36022]</t>
  </si>
  <si>
    <t>Ministry of Education and Science of the Republic of Serbia (Ministry of Education, Science &amp; Technological Development, Serbia)</t>
  </si>
  <si>
    <t>This paper is part of the "Critical infrastructure management for sustainable development in postal, communication and railway sector of Republic of Serbia" project, funded by the Ministry of Education and Science of the Republic of Serbia, Project number: TR36022.</t>
  </si>
  <si>
    <t>Transition Progress and Productivity Growth- the Case of Telecommunications in EBRD Countries of Operation</t>
  </si>
  <si>
    <t>EBRD; DEA; Malmquist index; productivity; telecommunications; transition</t>
  </si>
  <si>
    <t>Petrovic, Marijana/AAB-1795-2020; Petrovic, Dalibor/ABB-5541-2021; /AAB-3042-2020</t>
  </si>
  <si>
    <t>92</t>
  </si>
  <si>
    <t>WOS:000218848700004</t>
  </si>
  <si>
    <t>Hejduková, P; Kureková, L; Krechovská, M</t>
  </si>
  <si>
    <t>Based on findings regarding existing indicators for the measurement of Industry 4.0, the goal of the presented article is to create our own composite indicator and carry out a cluster analysis for EU countries. There is a relatively large amount of academic studies in the area of the measurement of Industry 4.0 that focus on the composite indicators that attempt to capture this phenomenon statistically. At the moment, however, there are no available timelines of these composite indicators. In the empirical section, we have created our own indicator - the "Industry 4.0 relative performance index". This Index was computed using the methodology of the World Economic Forum. Computation of our own composite indicator has made it possible to record the development of Industry 4.0 performance in time and thus evaluate the relative positions of member states. Cluster analysis was carried out for the years 2011 and 2019, and data was extracted from Eurostat and Worldbank statistics. Results of this paper may serve as guidance for future targeting of cohesive EU policy in the field of Industry 4.0 support, which in the future may contribute to strengthening the position of the EU economy as a whole.</t>
  </si>
  <si>
    <t>Hejdukova, Pavlina; Kurekova, Lucie; Krechovska, Michaela</t>
  </si>
  <si>
    <t>Hejduková, P (corresponding author), Univ West Bohemia, Fac Econ, Dept Finance &amp; Accounting, Plzen, Czech Republic.</t>
  </si>
  <si>
    <t>lucie.kurekova@seznam.cz; mhorova@fek.zcu.cz; pahejdu@kfu.zcu.cz</t>
  </si>
  <si>
    <t>University of West Bohemia in Pilsen, Faculty of Economics [TL02000136]</t>
  </si>
  <si>
    <t>University of West Bohemia in Pilsen, Faculty of Economics</t>
  </si>
  <si>
    <t>This paper was created as the output of the project "TL02000136 - Knowledge-intensive services sector adaptation to the conditions of Society 4.0" of the University of West Bohemia in Pilsen, Faculty of Economics in cooperation with the Institute of Technology and Business in Ceske Budejovice, with state support from the Technology Agency of the Czech Republic within the ETA programme.</t>
  </si>
  <si>
    <t>[Hejdukova, Pavlina; Kurekova, Lucie; Krechovska, Michaela] Univ West Bohemia, Fac Econ, Dept Finance &amp; Accounting, Plzen, Czech Republic</t>
  </si>
  <si>
    <t>University of West Bohemia Pilsen</t>
  </si>
  <si>
    <t>THE MEASUREMENT OF INDUSTRY 4.0: AN EMPIRICAL CLUSTER ANALYSIS FOR EU COUNTRIES</t>
  </si>
  <si>
    <t>Industry 4.0; Fourth Industrial Revolution; measurement; indicators; cluster analysis</t>
  </si>
  <si>
    <t>Krechovská, Michaela/C-5510-2016; Kureková, Lucie/JTU-7384-2023</t>
  </si>
  <si>
    <t>Krechovská, Michaela/0000-0002-1215-1418; Hejdukova, Pavlina/0000-0003-3387-1198</t>
  </si>
  <si>
    <t>121</t>
  </si>
  <si>
    <t>134</t>
  </si>
  <si>
    <t>10.20472/ES.2020.9.1.007</t>
  </si>
  <si>
    <t>WOS:000543252500007</t>
  </si>
  <si>
    <t>Chileshe, PM; Akanbi, OA</t>
  </si>
  <si>
    <t>This study investigates the effect of bank competition on the interest rate pass-through in Zambia. Specifically, the study investigates whether lack of competition dampens the transmission of monetary policy changes to retail rates as well as its effects on the level of interest rates. The study developed a theoretical model based and tested it using dynamic panel data methods. Furthermore, the study used bank level data covering the period Q1 1998 to Q2 2015. The authors used two measures of bank competition namely HHI and Lerner Index The results from the study indicated that higher competition enhances the transmission of monetary policy changes to retail rates. In addition, results indicated that there is positive relationship between a measure of competition and lending rates charged by commercial banks. From a policy perspective, these results imply that there is need for more financial reforms aimed at enhancing competition in the banking sector in order to lower lending rates as well as enhancing monetary policy effectiveness.</t>
  </si>
  <si>
    <t>Chileshe, Patrick Mumbi; Akanbi, Olusegun Ayodele</t>
  </si>
  <si>
    <t>Chileshe, PM (corresponding author), Bank Zambia, Lusaka, Zambia.</t>
  </si>
  <si>
    <t>akanboa@unisa.ac.za; pchileshe@boz.zm</t>
  </si>
  <si>
    <t>[Chileshe, Patrick Mumbi] Bank Zambia, Lusaka, Zambia; [Akanbi, Olusegun Ayodele] Univ South Africa, ZA-0001 Pretoria, South Africa</t>
  </si>
  <si>
    <t>University of South Africa</t>
  </si>
  <si>
    <t>THE EFFECT OF BANK COMPETITION ON THE EFFECTIVENESS OF THE INTEREST RATE CHANNEL OF MONETARY POLICY TRANSMISSION</t>
  </si>
  <si>
    <t>HHI; Boone Index; Lerner Index; Interest rate pass-through; monetary policy; Panel Data</t>
  </si>
  <si>
    <t>COINTEGRATION; INDUSTRY; TESTS</t>
  </si>
  <si>
    <t>/I-3763-2013</t>
  </si>
  <si>
    <t>10.20472/ES.2016.5.3.002</t>
  </si>
  <si>
    <t>WOS:000390197800002</t>
  </si>
  <si>
    <t>Kloudová, D</t>
  </si>
  <si>
    <t>Although there are more sophisticated methods of estimation of output gap and potential output, a production function still remains among the most used methods of estimation of these unobservable variables. To gain the most reliable data, several versions of the production function have been developed. This paper analyses if there is some difference between using a version of production with HP filter applied during the estimation and NAIRU. Results will show that there are not very significant differences but because NAIRU can explain changes at the labour market better it will be recommended to use this version of production function.</t>
  </si>
  <si>
    <t>Kloudova, Dana</t>
  </si>
  <si>
    <t>Kloudová, D (corresponding author), Univ Econ, Prague, Czech Republic.</t>
  </si>
  <si>
    <t>dana.kloudova@vse.cz</t>
  </si>
  <si>
    <t>[Kloudova, Dana] Univ Econ, Prague, Czech Republic</t>
  </si>
  <si>
    <t>DOES USING NAIRU IN THE PRODUCTION FUNCTION INFLUENCE ESTIMATION OF POTENTIAL OUTPUT AND OUTPUT GAP?</t>
  </si>
  <si>
    <t>production function; NAIRU; output gap; potential product</t>
  </si>
  <si>
    <t>10.20472/ES.2016.5.2.001</t>
  </si>
  <si>
    <t>EF3AS</t>
  </si>
  <si>
    <t>WOS:000390197400001</t>
  </si>
  <si>
    <t>Awounang, AC; Foning, MN</t>
  </si>
  <si>
    <t>The aim of this work is to study the influence of macroeconomic volatility on physical capital accumulation in Sub-Saharan economies. To do this, we relied on a panel of 18 countries in the region, covering the period 1980-2010. In addition, our measures of volatility are obtained after estimating a GARCH (Generalized autoregressive conditional heteroskedasticity) model on four macroeconomics indicators that are the terms of trade, the real effective exchange rate, the GDP's growth and the inflation rate. After using the LSDV estimator (least square dummy variables), we obtain the following results: (1) a one unit increase in the conditional standard deviation of the real effective exchange rate leads to a decrease of 0.011 percentage point of growth in the stock of physical capital per capita; However, greater trade and financial integration may cancel this effect. (2) With respect to GDP growth, one more unit in his standard deviation raises the growth of physical capital stock per capita of 0.0002 percentage point. And (3), there is no significant effect from the volatility of terms of trade and inflation rate, although with negative signs. Therefore, Governments should implement policies to enhance economic diversification and so, reduce vulnerability and volatility; we also need to promote the establishment of mitigation measures by financial and trade integration.</t>
  </si>
  <si>
    <t>Awounang, Arthur Chopkeng; Foning, Maxime Niee</t>
  </si>
  <si>
    <t>Awounang, AC (corresponding author), Univ Yaounde II, Fac Econ &amp; Management Sci, Soa, Cameroon.</t>
  </si>
  <si>
    <t>c.arthur90@gmail.com; maximefoning@gmail.com</t>
  </si>
  <si>
    <t>[Awounang, Arthur Chopkeng; Foning, Maxime Niee] Univ Yaounde II, Fac Econ &amp; Management Sci, Soa, Cameroon</t>
  </si>
  <si>
    <t>Macroeconomic Volatility and Physical Capital Accumulation in Sub-Saharan Africa</t>
  </si>
  <si>
    <t>Volatility; Physical capital; Sub-Saharan Africa; GARCH; Panel data</t>
  </si>
  <si>
    <t>REAL-EXCHANGE-RATE; RATE UNCERTAINTY; INVESTMENT; GROWTH</t>
  </si>
  <si>
    <t>WOS:000218857800001</t>
  </si>
  <si>
    <t>Özata, E</t>
  </si>
  <si>
    <t>Current account deficit as a ratio of GDP is a commonly used measure that determines the sustainability of current account deficits. But other factors such as the composition of the current account deficit, the methods which are used to finance it, exchange rate policy, macroeconomic condition and global economic outlook may also have important implications about the future of current account deficits. The current account deficit in Turkey is regarded as structural because of the dependence of Turkish production and exports on imported intermediate goods. Another factor affecting the current account deficit is the changing oil prices which is a cyclical component. Turkey's reliance on energy imports is a major factor behind its bloated current account deficit. The traditional approach to investigate the improvement of the external imbalance is based on the import and export functions. Different from this approach in this study a Structural Vector-Autoregression (SVAR) model will be applied to investigate the effects of fuel imports and foreign exchange policy on Turkey's current account deficit and economic growth. This model will allow us for simultaneous examination of the link between real oil imports, real effective exchange rate, domestic income and the current account.</t>
  </si>
  <si>
    <t>Ozata, Erkan</t>
  </si>
  <si>
    <t>Özata, E (corresponding author), Anadolu Univ, Yunusemre Kampusu, TR-26470 Eskisehir, Turkey.</t>
  </si>
  <si>
    <t>eozata@anadolu.edu.tr</t>
  </si>
  <si>
    <t>[Ozata, Erkan] Anadolu Univ, Yunusemre Kampusu, TR-26470 Eskisehir, Turkey</t>
  </si>
  <si>
    <t>Anadolu University</t>
  </si>
  <si>
    <t>Sustainability of current account deficit with high oil prices: Evidence from Turkey</t>
  </si>
  <si>
    <t>Current Account deficit; Sustainability; oil price; exchange rate; SVAR</t>
  </si>
  <si>
    <t>/R-6476-2019</t>
  </si>
  <si>
    <t>88</t>
  </si>
  <si>
    <t>WOS:000218857800005</t>
  </si>
  <si>
    <t>This paper is concerned with dynamic interactions between population change, wealth accumulation, and resource dynamics. Our model synthesizes economic mechanisms of some well-known models within a compact framework. Wealth accumulation is built on the Solow growth model. Dynamics of birth and mortality rates are influenced by the Haavelmo population model and the Barro-Becker fertility choice model. Resource change is modelled on the basis of some growth models with renewable resources. The available time is distributed between work time, leisure time and time of children fostering. We synthesize these dynamic forces in a compact framework by applying an alternative utility function proposed by Zhang. The two-sector model describes a dynamic interdependence between population change, wealth accumulation, and resource dynamics with endogenous time distribution in a perfectly competitive market. We simulate the model to demonstrate existence of equilibrium points and motion of the dynamic system. We also examine effects of changes on the motion of the economic system in the propensity to have children, the propensity to consume goods, the propensity to consume resources, the resource capacity, human capital, and time required for children fostering.</t>
  </si>
  <si>
    <t>APU Research Fund</t>
  </si>
  <si>
    <t>The author is grateful to the constructive comments of the two anonymous referees. The author is also grateful for the financial support from the APU Research Fund.</t>
  </si>
  <si>
    <t>Population Change with Endogenous Birth and Mortality Rates, Wealth Accumulation, and Renewable Resource Change</t>
  </si>
  <si>
    <t>propensity to have children; mortality rate; birth rate; renewable resource; wealth accumulation</t>
  </si>
  <si>
    <t>SUSTAINABLE GROWTH; LIFE EXPECTANCY; ECONOMIC-GROWTH; FERTILITY; MODEL; DYNAMICS; MANAGEMENT; HEALTH; INDETERMINACY; ELASTICITIES</t>
  </si>
  <si>
    <t>103</t>
  </si>
  <si>
    <t>129</t>
  </si>
  <si>
    <t>V4E5L</t>
  </si>
  <si>
    <t>WOS:000218859600005</t>
  </si>
  <si>
    <t>Martin, M</t>
  </si>
  <si>
    <t>This paper presents the key results emerging from the case study analysis carried out in SME biotechnology companies located in Lodz Region (Central Poland). The research was carried out in the form of face to face in depth interview with the key people representing biotechnology companies operating in the region. This research is a part of the larger project titled the "Conditions and Perspectives for Development of Biotechnology Companies in Poland".The main findings of the research indicate the significant diversification between the barriers to growth of well established companies and the new business start-ups and university spin-offs. These differences in general are in line with typical variation of barriers to growth of business units along their cycle of development. In the case of newly established business units the most important barriers are associated with financial limitations and underdevelopment of financial institutions. The overall high capital intensity associated with long period of capital investment in the field of biotechnology are not recognised by financial institutions. Respondents stressed the lack of the competences of financial institutions and simplistic, underdeveloped and inappropriate approach to new business ventures' assessment. Excessive level of protection of intellectual property rights and its overall counter-productivity was also highlighted by the respondents. Well-established business units stress the importance of human barriers and barriers associated with the economic policy of the state and legal regulations. Especially associated with accounting regulations applicable to business R&amp;D projects and the regulations associated with the administration of publicly funded research projects coordinated by the business units. Recent regulations shift the distribution of risk and in a process are discouraging for business units considering significant research and development projects. The respondents representing well-established business units also stressed the importance of market barrier associated with the inhibited level of acceptance of new innovative products originating from domestic companies.</t>
  </si>
  <si>
    <t>Martin, Marek</t>
  </si>
  <si>
    <t>Martin, M (corresponding author), Tech Univ Lodz, Lodz, Poland.</t>
  </si>
  <si>
    <t>[Martin, Marek] Tech Univ Lodz, Lodz, Poland</t>
  </si>
  <si>
    <t>Lodz University of Technology</t>
  </si>
  <si>
    <t>The Barriers to Growth of Biotechnology Companies in Emerging Economies; Regional Case Study Analysis</t>
  </si>
  <si>
    <t>biotechnology firms; growth; barriers; emerging economies; innovation; technological change</t>
  </si>
  <si>
    <t>WOS:000218850100002</t>
  </si>
  <si>
    <t>Dumlao, L</t>
  </si>
  <si>
    <t>A key response of financial regulators around the world to the financial and economic crises of ten years ago has been the formation of supervisory committees. Such committees now exist in several countries worldwide. Consequently, many regulators fund their supervisory function by charging their supervisees. The objective of this paper is to compare how these regulators charge fees, identify common practices, draw conclusion from observations, and provide relevant recommendations. This paper especially focuses on the Federal Reserve, the European Central Bank and the Bank of England that charge fees just enough to recover the cost of supervisory function, or those that follow what this paper refers to as the "principle of cost-based supervision." A discussion on how selected examples of regulators practice the principle of cost-based supervision follows. Simulations of fees using selected procedures to supervisees in the Czech Republic and Greece follow. Then this paper introduces the asset elasticity of cost notated as n and simulates the hypothetical supervisory fee if n is constant.</t>
  </si>
  <si>
    <t>Dumlao, Luis</t>
  </si>
  <si>
    <t>Dumlao, L (corresponding author), Ateneo Manila Univ, Quezon City, Philippines.</t>
  </si>
  <si>
    <t>ldumlao@ateneo.edu</t>
  </si>
  <si>
    <t>[Dumlao, Luis] Ateneo Manila Univ, Quezon City, Philippines</t>
  </si>
  <si>
    <t>Ateneo de Manila University</t>
  </si>
  <si>
    <t>THE PRINCIPLE OF COST-BASED SUPERVISION IN PRACTICE</t>
  </si>
  <si>
    <t>Bank Supervision; Supervisory Fee; Cost-Based Supervision</t>
  </si>
  <si>
    <t>10.52950/ES.2024.13.2.001</t>
  </si>
  <si>
    <t>WOS:001362946300001</t>
  </si>
  <si>
    <t>Nkoro, E; Otto, G</t>
  </si>
  <si>
    <t>This study examined the impact of fiscal federalism on economic development in Nigeria over the period 1981 to 2020 using annual time series. Both revenue and expenditure decentralization were used as measures of fiscal federalism. Analytically, the study employed the autoregressive distributed lag approach. The result reveals that in the long run, revenue and expenditure decentralization have a positive and significant impact on economic development in Nigeria, and many scholars have validated this finding. This finding shows that true fiscal federalism is better captured by both subnational revenue and expenditure decentralization. Given the finding, the study suggests that more fiscal power should be devolved to state and local governments in Nigeria through appropriate legislation.</t>
  </si>
  <si>
    <t>Nkoro, Emeka; Otto, Godly</t>
  </si>
  <si>
    <t>Nkoro, E (corresponding author), Univ Port Harcourt, Dept Econ, Port Harcourt, Nigeria.</t>
  </si>
  <si>
    <t>nkoro23@yahoo.co.uk; godly.otto@uniport.edu.ng</t>
  </si>
  <si>
    <t>[Nkoro, Emeka; Otto, Godly] Univ Port Harcourt, Dept Econ, Port Harcourt, Nigeria</t>
  </si>
  <si>
    <t>University of Port Harcourt</t>
  </si>
  <si>
    <t>FISCAL FEDERALISM AND ECONOMIC DEVELOPMENT IN NIGERIA: AN ECONOMETRIC ANALYSIS</t>
  </si>
  <si>
    <t>Fiscal Federalism; Revenue Decentralization; Expenditure; Economic Development; ARDL Approach</t>
  </si>
  <si>
    <t>DECENTRALIZATION; GROWTH; CHINA; PERFORMANCE; NAIRU</t>
  </si>
  <si>
    <t>NKORO, EMEKA/HJY-9077-2023; Otto, Godly/GRS-4931-2022</t>
  </si>
  <si>
    <t>74</t>
  </si>
  <si>
    <t>144</t>
  </si>
  <si>
    <t>162</t>
  </si>
  <si>
    <t>10.52950/ES.2023.12.1.007</t>
  </si>
  <si>
    <t>WOS:000992820000007</t>
  </si>
  <si>
    <t>Srivastava, A; Rezábek, P</t>
  </si>
  <si>
    <t>The way we pay has been evolving over a large period now with the slow fade out of paper money the digital system of payments is seen to pique the interests of consumers, institutions, and businesses. It is simply due to the more efficient features it displays over fiat money and this is what the paper tries to identify if whether there exists an impact of these digital payments over the economy of the Czech Republic by carrying out a linear and multiple regression employing selected indicators from 2015 to 2020. To test for heteroscedasticity in the obtained regression models the Breusch pagan test was employed. The results showed us that there does exist an impact of these digital payments but not enough that a switch or larger usage be employed to such a payment system this could also be due to the insufficient transactional value data available for such digital payments the access to more data can also allow to recognize the real demand of digital payment products by consumer which will enable more supply of digital payment system and providers, thus more wide-ranging research with more digital payment inclusive data could be carried out to identify the real impact of these payment systems over an economy.</t>
  </si>
  <si>
    <t>Srivastava, Anirudh; Rezabek, Pavel</t>
  </si>
  <si>
    <t>Srivastava, A (corresponding author), Prague Univ Business &amp; Econ, Prague, Czech Republic.</t>
  </si>
  <si>
    <t>sria00@vse.cz; pavel.rezabek@vse.cz</t>
  </si>
  <si>
    <t>[Srivastava, Anirudh; Rezabek, Pavel] Prague Univ Business &amp; Econ, Prague, Czech Republic</t>
  </si>
  <si>
    <t>IMPACT OF DIGITAL PAYMENTS ON THE ECONOMIC GROWTH OF A COUNTRY- A CASE OF THE CZECH REPUBLIC</t>
  </si>
  <si>
    <t>Cash; Cashless payment systems; Economic Impact; Technological Innovation; Research and Development</t>
  </si>
  <si>
    <t>Rezabek, Pavel/MGT-6739-2025</t>
  </si>
  <si>
    <t>85</t>
  </si>
  <si>
    <t>104</t>
  </si>
  <si>
    <t>WOS:000791160500006</t>
  </si>
  <si>
    <t>Bikas, E; Sakalauskas, R</t>
  </si>
  <si>
    <t>The aim of the article is to identify the factors determining the taxpayer's behavior, to evaluate Lithuanian taxpayer's behavior by changing tax policy of VAT. The article investigates whether the increase of VAT burden in Lithuania has a significant impact on taxpayer's behavior, encouraging them to voluntarily pay taxes or avoid tax liabilities. The research period is from Q1 2000 - Q4 2016. The study uses VAT gap data. Research methods: correlation analysis, vector auto regression (VAR) model. The use of correlation analysis allows to establish the relationship between tax rates and changes in taxpayer's behavior, while the vector auto regressive method allows to investigate taxpayer's behavioral responses to the changes of tax rate. According to the responses of the impulse functions, the response of taxpayer's behavior (tax avoidance) to the changes in tax policy is determined. The investigation showed, that in the short term, the increased tax burden may lead to decrease of VAT gap, in the medium term an increase in tax burden on VAT may increase the level of tax avoidance in the country.</t>
  </si>
  <si>
    <t>Bikas, Egidijus; Sakalauskas, Rolandas</t>
  </si>
  <si>
    <t>Bikas, E (corresponding author), Vilnius Univ, Vilnius, Lithuania.</t>
  </si>
  <si>
    <t>egidijusvln@gmail.com; rol.sakalauskas@gmail.com</t>
  </si>
  <si>
    <t>[Bikas, Egidijus; Sakalauskas, Rolandas] Vilnius Univ, Vilnius, Lithuania</t>
  </si>
  <si>
    <t>TAXPAYER'S BEHAVIOR IN THE CHANGING TAX POLICY</t>
  </si>
  <si>
    <t>Taxation; tax behavioral; tax avoidance</t>
  </si>
  <si>
    <t>EVASION; RATES</t>
  </si>
  <si>
    <t>10.20472/ES.2020.9.2.002</t>
  </si>
  <si>
    <t>WOS:000600905100002</t>
  </si>
  <si>
    <t>McGee, R; Shopovski, J</t>
  </si>
  <si>
    <t>This paper examines the ethical perception of tax evasion in the Republic of Macedonia. A survey consisting of 18 statements was distributed to 120 students; 107 responses were received. The results show that, in general, Macedonian students are intolerant towards tax evasion, perceiving it as an unethical behavior. However, only 45.3 % of the students did not justify tax evasion in any of the 18 cases. Furthermore, male students were more tolerant towards tax evasion than their female colleagues. Law students were more supportive of tax evasion than their colleagues from the faculty of economics.</t>
  </si>
  <si>
    <t>McGee, Robert; Shopovski, Jovan</t>
  </si>
  <si>
    <t>McGee, R (corresponding author), Fayetteville State Univ, Fayetteville, NC 28301 USA.</t>
  </si>
  <si>
    <t>jovanpraven@yahoo.com; bob414@hotmail.com</t>
  </si>
  <si>
    <t>[McGee, Robert] Fayetteville State Univ, Fayetteville, NC 28301 USA; [Shopovski, Jovan] European Sci Inst, Kocani, Macedonia</t>
  </si>
  <si>
    <t>University of North Carolina; Fayetteville State University</t>
  </si>
  <si>
    <t>THE ETHICS OF TAX EVASION: A SURVEY OF LAW AND ECONOMICS STUDENTS IN THE REPUBLIC OF MACEDONIA</t>
  </si>
  <si>
    <t>Tax evasion; Taxes; Ethics; Perception; Tax morale</t>
  </si>
  <si>
    <t>McGee, Robert W/C-1366-2016; Shopovski, Jovan/J-1936-2019</t>
  </si>
  <si>
    <t>McGee, Robert W/0000-0001-6355-288X; Shopovski, Jovan/0000-0002-3240-0901</t>
  </si>
  <si>
    <t>10.20472/ES.2018.7.2.003</t>
  </si>
  <si>
    <t>WOS:000450671500003</t>
  </si>
  <si>
    <t>Nowak, AZ; Dahal, G</t>
  </si>
  <si>
    <t>This paper investigates the long run relationship between education and economic growth in Nepal between 1995 and 2013 through application of Johansen Cointegration technique and OLS. The results from OLS show that secondary and higher education contributes significantly to the Real GDP Per Capita in Nepal. The elementary education also positively influences economic growth but the results are statistically less significant. The cointegration test results confirmed the existence of long run relationship in education (a well-educated human capital) and Real GDP Per Capita. It is therefore, suggested to keep education on top priority in public policies, make serious efforts for Universalization of Primary Education and discourage the drop-out rate at all levels of education to achieve sustained economic growth.</t>
  </si>
  <si>
    <t>Nowak, A. Z.; Dahal, Gangadhar</t>
  </si>
  <si>
    <t>Dahal, G (corresponding author), Univ Warsaw, Fac Management, PL-00325 Warsaw, Poland.</t>
  </si>
  <si>
    <t>dahalgd@hotmail.com</t>
  </si>
  <si>
    <t>[Nowak, A. Z.] Univ Warsaw, PL-00325 Warsaw, Poland; [Dahal, Gangadhar] Univ Warsaw, Fac Management, PL-00325 Warsaw, Poland</t>
  </si>
  <si>
    <t>University of Warsaw; University of Warsaw</t>
  </si>
  <si>
    <t>THE CONTRIBUTION OF EDUCATION TO ECONOMIC GROWTH: EVIDENCE FROM NEPAL</t>
  </si>
  <si>
    <t>Education; Economic growth; Ordinary Least Squares (OLS)</t>
  </si>
  <si>
    <t>10.20472/ES.2016.5.2.002</t>
  </si>
  <si>
    <t>WOS:000390197400002</t>
  </si>
  <si>
    <t>Dridi, A; El Ghourabi, M; Limam, M</t>
  </si>
  <si>
    <t>In Tunisia substantial economic and financial vulnerability are mainly caused by the civil unrest and the subsequent regime change after the Tunisian revolution in 2011. In order to quantify this fragility, in this paper, we use reverse stress testing (RST) based on combination of relevant risk factors that lead to the worst case in which the bank becomes unviable and insolvent. Given the financial stress testing scenarios shortcomings (i.e. plausibility, subjectivity), the use of RST methodology is explained by the fact that it identify the probability of realization of such scenarios. We apply this new methodology on Tunisian banks which are the core for financial stability; more specifically, we focus on credit risk RST. We choose the upper bound for value at risk (VaR) in order to identify worst VaR at probability of realization a. Our proposed framework relies on the logistic regression to identify stress probability and the linear regression of financial stress index output gap versus macroeconomic risk factors in order to search for scenarios at 1%, 3% and 5% levels of plausibility. Empirical results show that Tunisian banks have likely to reach the WVaR in 2012 at 5% level. Besides the more extreme the scenarios which are considered the less plausible they become. Our reverse FST is a complement, and never a substitute for risk manager and what matters most is the mindset of those employing it.</t>
  </si>
  <si>
    <t>Dridi, Amira; El Ghourabi, Mohamed; Limam, Mohamed</t>
  </si>
  <si>
    <t>Dridi, A (corresponding author), High Inst Management, Tunis, Tunisia.</t>
  </si>
  <si>
    <t>amiradridi10@gmail.com</t>
  </si>
  <si>
    <t>[Dridi, Amira] High Inst Management, Tunis, Tunisia; [El Ghourabi, Mohamed; Limam, Mohamed] Univ Tunis, LARODEC, ISG, Tunis, Tunisia</t>
  </si>
  <si>
    <t>Universite de Tunis; Universite de Tunis</t>
  </si>
  <si>
    <t>ON REVERSE STRESS TESTING FOR WORST CASE SCENARIOS: AN APPLICATION TO CREDIT RISK MODELING OF TUNISIAN ECONOMIC SECTORS</t>
  </si>
  <si>
    <t>reverse stress testing; worst case scenarios; credit risk; value at risk; generalized Pareto distribution</t>
  </si>
  <si>
    <t>El Ghourabi, Mohamed/AFH-5773-2022</t>
  </si>
  <si>
    <t>10.20472/ES.2015.4.2.004</t>
  </si>
  <si>
    <t>WOS:000218863600004</t>
  </si>
  <si>
    <t>Janícko, M</t>
  </si>
  <si>
    <t>This paper explores in detail individual as well as aggregate welfare effects of housing price changes and the effects of housing price changes on non-durable consumption and housing in the framework of heterogeneous agent general equilibrium model with multi-sector production side. First of all, the model includes two types of households: the creditconstrained ones and the unconstrained ones. These types differ not only because of the presence or absence of credit constraints, but also according to the structure of the factors of production that they possess. The modeling of the production side of the economy is based on Davis and Heathcote (2005) and includes an intermediate good production sector, a composite consumption good production sector, residential investment good production sector and housing good production sector. Besides welfare comparisons between steady states, the welfare changes during transition between steady states are also calculated. Finally, the model is used to explore the implications of the shocks corresponding to the ones observed in the US economy over the period 1991-2009.</t>
  </si>
  <si>
    <t>Janícko, M (corresponding author), Univ Econ Prague, Prague, Czech Republic.</t>
  </si>
  <si>
    <t>[Janicko, Martin] Univ Econ Prague, Prague, Czech Republic</t>
  </si>
  <si>
    <t>Housing price changes, general equilibrium and welfare</t>
  </si>
  <si>
    <t>general equilibrium; housing price changes; aggregate welfare; binding credit constraints; multi-sector production; building permit regulation</t>
  </si>
  <si>
    <t>100</t>
  </si>
  <si>
    <t>45</t>
  </si>
  <si>
    <t>WOS:000218855100004</t>
  </si>
  <si>
    <t>Venhoda, O</t>
  </si>
  <si>
    <t>This paper deals with selected instruments of macroprudential policy, the determinant of which is the amount of the monthly net income of the mortgage applicant. In November 2021, Czech National Bank reintroduced maximum DSTI as debt service indicators and DTI as income indicators with the view to the progress of real estate market in the Czech Republic. The paper discusses which of the limits will be more decisive for mortgage applicants in the conditions of rising mortgage interest rates in 2022 after the repeated increase in the base rate by the Czech National Bank. We will find out for which interest rate the DSTI or DTI is more important and which of the limits will be entirely irrelevant for almost all mortgage applicants in 2022, even with regard to age according to the legal conditions.</t>
  </si>
  <si>
    <t>Venhoda, Ondrej</t>
  </si>
  <si>
    <t>Venhoda, O (corresponding author), Raiffeisenbank AS, Prague, Czech Republic.</t>
  </si>
  <si>
    <t>ondrej.venhoda@centrum.cz</t>
  </si>
  <si>
    <t>[Venhoda, Ondrej] Raiffeisenbank AS, Prague, Czech Republic</t>
  </si>
  <si>
    <t>APPLICATION OF DSTI AND DTI MACROPRUDENTIAL POLICY LIMITS TO THE MORTGAGE MARKET IN THE CZECH REPUBLIC FOR THE YEAR 2022</t>
  </si>
  <si>
    <t>Macroprudential policy; debt service to income; debt to income; loan to value; mortgage loans; real estate; Czech National Bank</t>
  </si>
  <si>
    <t>Venhoda, Ondřej/HGB-3181-2022</t>
  </si>
  <si>
    <t>Venhoda, Ondřej/0009-0003-7991-8569</t>
  </si>
  <si>
    <t>105</t>
  </si>
  <si>
    <t>WOS:000791160500007</t>
  </si>
  <si>
    <t>Szilagyiova, S</t>
  </si>
  <si>
    <t>This paper explores the existence of different forms and underpinning reasons of exploitation at households level. The empirical analysis, based on data from the British Household Panel Survey (BHPS) collected for the purpose of understanding the social and economic change in Britain, aims to identify underpinning factors of mixed conclusions from empirical evidence on the existence of exploitation of payday loan users. This paper goes beyond traditional economic explanation and focuses on factors defining conditional relative advantage exploitation leading to voluntary exploitation. The results suggest that due to an "act in desperation", current regulations on payday loan lending are powerless and cannot prevent households being voluntary exploited. In addition, results show that increased household financial burden and additional borrowing increase the likelihood of households to take a gamble in order to provide basic needs. The results provide more insight into why current policy regulations fail to tackle the problem of payday loan lending.</t>
  </si>
  <si>
    <t>Szilagyiova, Silvia</t>
  </si>
  <si>
    <t>Szilagyiova, S (corresponding author), York St John Univ, York Business Sch, York, N Yorkshire, England.</t>
  </si>
  <si>
    <t>s.szilagyiova@yorksj.ac.uk</t>
  </si>
  <si>
    <t>[Szilagyiova, Silvia] York St John Univ, York Business Sch, York, N Yorkshire, England</t>
  </si>
  <si>
    <t>York Saint John University</t>
  </si>
  <si>
    <t>EXPLOITATION OF PAYDAY LOAN USERS: FACT OR FICTION?</t>
  </si>
  <si>
    <t>Payday loan; voluntary exploitation; absolutely disadvantaged households</t>
  </si>
  <si>
    <t>DEBT</t>
  </si>
  <si>
    <t>127</t>
  </si>
  <si>
    <t>147</t>
  </si>
  <si>
    <t>10.20472/ES.2019.8.2.009</t>
  </si>
  <si>
    <t>WOS:000503977600009</t>
  </si>
  <si>
    <t>The proposition to introduce life-cycle investment strategy as a default option in second pension pillar in Lithuania is currently being intensely discussed as a measure to solve the problems of the irrational behaviour of pension fund participants. The latest analysis has shown that the majority of participants have selected an inappropriate pension fund (investment strategy and investment risk) while evaluating the accumulation period that they have left till the retirement. Moreover, most of them are not active and do not change the pension fund during accumulation period. The life-cycle investment strategy allows participants to switch automatically and gradually from one asset allocation to another as they get closer to retirement. Therefore, such dynamic asset allocation must have a strong analytical foundation. The goal of the study is to evaluate the optimal life-cycle investment strategy in the Lithuanian second pension pillar. In order to achieve this goal, the authors prepared a quantitatively calibrated model that closely follows such works as Cocco et al. (2005), Bagliano et al. (2009) and Blake et al. (2008). The model takes into account the specifics of the Lithuanian market such as contribution rates, the investment performance of pension funds, and participant's labour income process. In this paper, the authors use the optimization problem, where participant's utility is maximized only by the selected investment strategy (without consumption). The results show that from the beginning of accumulation period (the age of 20) till the age of approximately 42 years it is most rational to invest a high proportion of participant's pension assets into equities. Then optimal asset allocation is gradually switching from equities to less risky assets (e.g. government bonds) as the retirement age (65) approaches, where only 19 per cent of assets are invested into equities. The paper consists of three main parts: literature review, the explanation of the model and calibrated parameters that were used to evaluate the optimal life-cycle investment strategy, and main simulation results, including benchmark and sensitivity analysis.</t>
  </si>
  <si>
    <t>jaroslav.meckovski@gmail.com; teodoras.medaiskis@evaf.vu.lt; tadas.gudaitis@evaf.vu.lt</t>
  </si>
  <si>
    <t>[Medaiskis, Teodoras; Gudaitis, Tadas; Meckovski, Jaroslav] Vilnius Univ, Vilnius, Lithuania</t>
  </si>
  <si>
    <t>OPTIMAL LIFE-CYCLE INVESTMENT STRATEGY IN LITHUANIAN SECOND PENSION PILLAR</t>
  </si>
  <si>
    <t>Pension funds; life-cycle investment; investment strategy</t>
  </si>
  <si>
    <t>PORTFOLIO CHOICE</t>
  </si>
  <si>
    <t>86</t>
  </si>
  <si>
    <t>10.20472/ES.2018.7.2.004</t>
  </si>
  <si>
    <t>WOS:000450671500004</t>
  </si>
  <si>
    <t>Atstaja, D; Susniene, R; Jarvis, M</t>
  </si>
  <si>
    <t>There are often no easy answers to economics, environmental and sustainable challenges on the way to sustainable development. The relationship between education and sustainable development is complex. Education, raising awareness and modifying behaviour is one of the key elements to reduce the environmental impact of an ever-increasing population. Universities all over the world play a major role in the development and dissemination of ideas of sustainable development. This article identifies general trends in the implementation of education for economics and sustainable development into higher education in Latvia, Lithuania, and Estonia (hereafter the Baltic States). The purpose of this study is to explore to what extent and by which approach institutions of higher education in the Baltic States have been attempting to incorporate sustainability into the curricula, and what have been the results. The article consists of a research in which the first section is dedicated to scientific publications on sustainable development in Baltic States and Europe, the second section analyses the cooperation between the participants of the Baltic University programme, and the third section describes the results of a survey. The authors of the article have questioned the objective of the course as well as discussing its economic aspects, and consider whether an education on sustainable development includes a balance between nature, the economy, and society. Also, the current initiatives and practices of higher education institutions were assessed. From this analysis it is possible to determine the elements of academic development that would most likely result in a change in educational development and delivery.</t>
  </si>
  <si>
    <t>Atstaja, Dzintra; Susniene, Rozita; Jarvis, Marina</t>
  </si>
  <si>
    <t>Atstaja, D (corresponding author), BA Sch Business &amp; Finance, Riga, Latvia.</t>
  </si>
  <si>
    <t>dzintra.atstaja@ba.lv; rozita.susniene@gmail.com; marina.jarvis@ttu.ee</t>
  </si>
  <si>
    <t>[Atstaja, Dzintra] BA Sch Business &amp; Finance, Riga, Latvia; [Susniene, Rozita] Kaunas Univ Technol, Kaunas, Lithuania; [Jarvis, Marina] Tallinn Univ Technol, Tallinn, Estonia</t>
  </si>
  <si>
    <t>Kaunas University of Technology; Tallinn University of Technology</t>
  </si>
  <si>
    <t>THE ROLE OF ECONOMICS IN EDUCATION FOR SUSTAINABLE DEVELOPMENT; THE BALTIC STATES' EXPERIENCE</t>
  </si>
  <si>
    <t>economics; economy; education for sustainable development; teaching methods; Europe; Baltic States</t>
  </si>
  <si>
    <t>PROFESSIONAL-DEVELOPMENT; ENGINEERING-EDUCATION; SCIENCE-EDUCATION; RURAL SCHOOLS; TEACHERS; IMPLEMENTATION; REGIONS; OPPORTUNITIES; ENTERPRISES; ENVIRONMENT</t>
  </si>
  <si>
    <t>Susniene, Rozita/LOR-7473-2024; Järvis, Marina/KRP-9494-2024; ATSTAJA, Dzintra/A-6576-2010</t>
  </si>
  <si>
    <t>Susniene, Rozita/0000-0002-8518-8481</t>
  </si>
  <si>
    <t>93</t>
  </si>
  <si>
    <t>10.20472/ES.2017.6.2.001</t>
  </si>
  <si>
    <t>WOS:000423929800001</t>
  </si>
  <si>
    <t>Otoiu, A; Titan, E</t>
  </si>
  <si>
    <t>This paper questions the validity of the statistical methods currently used in computing the composite indicators of well-being from their main subcomponents. The facts that most of the weights of the principal sub-components of the composite indicators are equal, that the determinants of well-being are correlated, and that the results are interpreted primarily in terms of country ranks, point out to the appropriateness of using a rank-based method for computing the composite indicators form their sub-indexes. A comparison of the actual ranks with ranks computed as averages of the ranks of sub-indexes for three well-known indicators of well-being, Human Development Index, Legatum Prosperity Index, and Social Progress Index, shows that results are almost the same. This calls into question the use of weighted averages of actual values of sub-components, as very high values for a sub-component increases a country's relative rank, despite much lower performance on other sub-components, as in the case of USA and New Zealand. Our proposed approach helps achieve more robust/reliable rankings of countries and tackle the issues posed by extreme values or non-normal distributions of the sub-components variables used.</t>
  </si>
  <si>
    <t>Otoiu, Adrian; Titan, Emilia</t>
  </si>
  <si>
    <t>Otoiu, A (corresponding author), Acad Econ Studies, Bucharest, Romania.</t>
  </si>
  <si>
    <t>otoiu_adrian@yahoo.com; emilia_titan@yahoo.com</t>
  </si>
  <si>
    <t>European Social Fund through Sectoral Operational Programme Human Resources Development [POSDRU/159/1.5/S/134197]</t>
  </si>
  <si>
    <t>European Social Fund through Sectoral Operational Programme Human Resources Development</t>
  </si>
  <si>
    <t>This work was co-financed from the European Social Fund through Sectoral Operational Programme Human Resources Development 2007-2013, project number POSDRU/159/1.5/S/134197 Performance and excellence in doctoral and postdoctoral research in Romanian economics science domain".</t>
  </si>
  <si>
    <t>[Otoiu, Adrian; Titan, Emilia] Acad Econ Studies, Bucharest, Romania</t>
  </si>
  <si>
    <t>Bucharest University of Economic Studies</t>
  </si>
  <si>
    <t>An Alternative Method of Component Aggregation for Computing Multidimensional Well-Being Indicators</t>
  </si>
  <si>
    <t>well-being composite indexes; rank-based statistical methods; Human Development Index; Legatum Prosperity Index; Social Progress Index</t>
  </si>
  <si>
    <t>/AAR-7437-2020; Otoiu, Adrian/HPE-8279-2023</t>
  </si>
  <si>
    <t>Otoiu, Adrian/0000-0001-5830-5462</t>
  </si>
  <si>
    <t>52</t>
  </si>
  <si>
    <t>WOS:000218860900002</t>
  </si>
  <si>
    <t>Basso, LFC; Seligmann-Feitosa, E; Bido, D; Kimura, H</t>
  </si>
  <si>
    <t>Aiming for superior performance, companies need to have and skillfully use rare, valuable, irreplaceable and inimitable resources, with special emphasis on intangibles, constructed in lengthy and risky processes or strategically accumulated via Mergers and Acquisitions (M&amp;A). To analyze how financial performance, after 36 months of M A, is related to the previous existence/disclosure of intangibles, we investigated one hundred and seventy-seven companies were in fifty-nine cases of M&amp;A occurred in France among 1997 and 2007. We built textual-based indicators of disclosure and we used financial measures of intangibles existence to compare their explanatory power for growth and corporate profitability (performance dimensions analyzed). Using Structural Equations, via Partial Least Squares (SEM-PLS), we find positive relationships among these indicators, validating the strategic option for the M&amp;A.</t>
  </si>
  <si>
    <t>Cruz Basso, Leonardo Fernando; Seligmann-Feitosa, Evelyn; Bido, Diogenes; Kimura, Herbert</t>
  </si>
  <si>
    <t>Basso, LFC (corresponding author), Univ Presbiteriana Mackenz, Sao Paulo, Brazil.</t>
  </si>
  <si>
    <t>MACK-pesquisa; CAPES</t>
  </si>
  <si>
    <t>MACK-pesquisa; CAPES (Coordenacao de Aperfeicoamento de Pessoal de Nivel Superior (CAPES))</t>
  </si>
  <si>
    <t>MACK-pesquisa and CAPES (financial cooperation). For any suggestions or notes regarding this work, please send it by e-mail to: evsf@globo.com.</t>
  </si>
  <si>
    <t>[Cruz Basso, Leonardo Fernando; Bido, Diogenes; Kimura, Herbert] Univ Presbiteriana Mackenz, Sao Paulo, Brazil; [Seligmann-Feitosa, Evelyn] Univ Fed Piaui, Teresina, Brazil</t>
  </si>
  <si>
    <t>Universidade Federal do Piaui</t>
  </si>
  <si>
    <t>The Existence and Disclosure of Intangibles versus Corporate Financial Performance in France</t>
  </si>
  <si>
    <t>Intangibles; Disclosure; Textual-Based and Financial Indicators; Mergers and; Acquisitions; Financial Performance; Structural Equations; via Partial Least Squares (SEM-PLS)</t>
  </si>
  <si>
    <t>COMPETITIVE ADVANTAGE</t>
  </si>
  <si>
    <t>Bido, Diogenes/F-7112-2012; /N-3925-2019</t>
  </si>
  <si>
    <t>WOS:000218853000002</t>
  </si>
  <si>
    <t>Sek, SK</t>
  </si>
  <si>
    <t>In this study, we examine the inflation performance in three groups of economies, namely the European Monetary Union (EMU), the developed and the developing inflation targeting (IT) economies empirically. Our main and first objective is to detect the improvement or reduction in the average inflation between the pre-and post-inflation targeting (or monetary union) periods. Secondly, we also seek to test the convergence of inflation of three groups of economies over different time frames using panel unit-root tests. Our results reveal that developed and developing IT countries experience larger improvement/reduction in inflation rates on average relative to the EMU countries. Besides, we also detect convergence of inflation in these groups of economies over different time frames.</t>
  </si>
  <si>
    <t>Sek, Siok Kun</t>
  </si>
  <si>
    <t>Sek, SK (corresponding author), Univ Sains Malaysia, George Town, Malaysia.</t>
  </si>
  <si>
    <t>[Sek, Siok Kun] Univ Sains Malaysia, George Town, Malaysia</t>
  </si>
  <si>
    <t>Universiti Sains Malaysia</t>
  </si>
  <si>
    <t>Testing for Inflation Convergence: What Do the Data Reveal?</t>
  </si>
  <si>
    <t>Convergence of Inflation; Inflation Targeting; Monetary Union; Unit-Root Test; Policy Regime; Inflation Differential</t>
  </si>
  <si>
    <t>sek, siok/A-9233-2011</t>
  </si>
  <si>
    <t>WOS:000218853000006</t>
  </si>
  <si>
    <t>Dolezalová, I; Busovská, M</t>
  </si>
  <si>
    <t>The paper analyses the changes in public spending on pensions. The default variable is public spending on pensions as a percentage of the GDP. This variable is analysed by decomposition of the individual factors. These factors include the rate of dependence determined as a percentage of the population over 65 years on the economically active group of population aged 15 to 64, the employment effect as a percentage of employed persons in the group of the economically active persons aged 15 to 64 years, the rate of pensioners to the population of people aged over 65 years, and finally the average pension per employee performance (GDP per employee). The analysis is based on the research titled Public Pension Expenditure in the EPC and the European Commission Projections: an Analysis of the Projection Results from 2006.</t>
  </si>
  <si>
    <t>Dolezalova, Ivana; Busovska, Monika</t>
  </si>
  <si>
    <t>xbusm04@vse.cz; xdoli08@vse.cz</t>
  </si>
  <si>
    <t>Presupposed demographic changes in the contemporary population and their influence on public state spending</t>
  </si>
  <si>
    <t>spending on pensions; ageing population; pension system reforms</t>
  </si>
  <si>
    <t>WOS:000218847000003</t>
  </si>
  <si>
    <t>Monzeli, A; Daneshian, B; Tohidi, G; Sanei, M; Razaveian, S</t>
  </si>
  <si>
    <t>Since the 1980s, Data Envelopment Analysis (DEA) has undergone remarkable advancements in both theoretical foundations and practical applications, surpassing initial expectations in the field. To optimize organizational performance, identifying and incorporating undesirable inputs and outputs is vital for improving system efficiency, minimizing waste, and enhancing resource allocation-ultimately contributing to economic efficiency. This research employs established DEA models to assess decision-making units' (DMUs) performance while explicitly accounting for undesirable factors. The results demonstrate that including undesirable inputs and outputs significantly influences the identification of the efficiency frontier, thereby affecting the comparative assessment of DMUs and providing a more accurate reflection of real-world economic constraints. Consequently, DMU efficiency and performance can be improved by reducing undesirable outputs and increasing desirable ones, pushing them toward the efficient frontier. In healthcare, this leads to better patient outcomes and more effective resource utilization. Economically, it translates to lower operational costs, improved resource allocation, and greater overall productivity in the healthcare system. To validate the proposed models, a case study was conducted using real-world data from 30 emergency wards in Tehran hospitals, comprising five desirable inputs, one undesirable input, four desirable outputs, and one undesirable output.</t>
  </si>
  <si>
    <t>Monzeli, Abbasali; Daneshian, Behrouz; Tohidi, Ghasem; Sanei, Masud; Razaveian, Shabnam</t>
  </si>
  <si>
    <t>Daneshian, B (corresponding author), Islamic Azad Univ, Dept Math, Cent Tehran Branch, Tehran, Iran.</t>
  </si>
  <si>
    <t>m_sanei@iauctb.ac.ir; gas.tohidi@iauctb.ac.ir; abbas_monzeli@yahoo.com; be_daneshian@yahoo.com; sh_razavyan@azad.ac.ir</t>
  </si>
  <si>
    <t>[Monzeli, Abbasali; Daneshian, Behrouz; Tohidi, Ghasem; Sanei, Masud] Islamic Azad Univ, Dept Math, Cent Tehran Branch, Tehran, Iran; [Razaveian, Shabnam] Islamic Azad Univ, Dept Math, South Tehran Branch, Tehran, Iran</t>
  </si>
  <si>
    <t>Islamic Azad University; Islamic Azad University</t>
  </si>
  <si>
    <t>Improving Hospital Efficiency and Economic Performance: A DEA Approach with Undesirable Factors in Tehran Emergency Wards</t>
  </si>
  <si>
    <t>Data Envelopment Analysis; Economic Efficiency; Healthcare Performance Evaluation; Hospital Efficiency; Resource Allocation; Tehran Hospitals; Undesirable Outputs</t>
  </si>
  <si>
    <t>DATA ENVELOPMENT ANALYSIS; OUTPUTS</t>
  </si>
  <si>
    <t>Daneshian, Behrouz/X-8335-2019; Tohidi, Ghasem/AAU-5473-2021</t>
  </si>
  <si>
    <t>monzeli, abbasali/0000-0001-7372-9765</t>
  </si>
  <si>
    <t>90</t>
  </si>
  <si>
    <t>10.31181/ijes1412025174</t>
  </si>
  <si>
    <t>3JQ0P</t>
  </si>
  <si>
    <t>WOS:001501924100001</t>
  </si>
  <si>
    <t>Özekenci, EK</t>
  </si>
  <si>
    <t>Sustainable urban development has become an economic imperative as cities grapple with escalating environmental, social, and financial pressures. This study evaluates the economic performance and fiscal sustainability of European capitals-Stockholm, Oslo, Copenhagen, Lahti, London, Berlin, Madrid, Paris, Amsterdam, and &amp; Idot;stanbul-through a robust Multi-Criteria Decision-Making (MCDM) framework. The analysis incorporates twelve key indicators that reflect not only environmental resilience but also resource efficiency, infrastructure investment, and the economic viability of sustainability policies. These include Scope 1 Emissions, Consumption-Based GHG Emissions, Particulate Air Pollution, Open Public Space, Road Infrastructure Efficiency, Sustainable Transport, Vehicle Dependence, Water Access, Water Consumption, Solid Waste Generated, Climate Change Resilience, and Sustainable Policy Implementation. A hybrid MCDM model combining MEREC-based RAWEC with Extended AROMAN and MARA methods was applied. The MEREC method was used to derive economically weighted priorities among criteria, while final rankings were aggregated using RAWEC, Extended AROMAN, MARA, and Borda Count methods. Results identified Scope 1 emissions as the most economically impactful criterion, while particulate air pollution had a lower fiscal weighting. Cities such as Stockholm, Oslo, and Copenhagen consistently emerged as top performers due to their cost-effective and forward-looking urban sustainability policies. In contrast, Paris, &amp; Idot;stanbul, and Amsterdam demonstrated lower cost-efficiency scores. Sensitivity analysis further validated the model's reliability. This framework not only supports environmental assessment but also informs economic decision-making by guiding policymakers toward fiscally responsible and sustainable urban planning strategies.</t>
  </si>
  <si>
    <t>Ozekenci, Emre Kadir</t>
  </si>
  <si>
    <t>Özekenci, EK (corresponding author), Cag Univ, Fac Econ &amp; Adm Sci, Dept Int Trade &amp; Logist, Mersin, Turkiye.</t>
  </si>
  <si>
    <t>ekadirozekenci@cag.edu.tr</t>
  </si>
  <si>
    <t>[Ozekenci, Emre Kadir] Cag Univ, Fac Econ &amp; Adm Sci, Dept Int Trade &amp; Logist, Mersin, Turkiye</t>
  </si>
  <si>
    <t>Cag University - Turkey</t>
  </si>
  <si>
    <t>A Multi-Criteria Framework for Economic Decision Support in Urban Sustainability: Comparative Insights from European Cities</t>
  </si>
  <si>
    <t>Economic performance; Financial pressure; Fiscal sustainability; Sustainable cities; European capitals; MCDM; RAWEC; AROMAN; Borda</t>
  </si>
  <si>
    <t>INDICATORS; RANKING; SOUTH; CITY</t>
  </si>
  <si>
    <t>Özekenci, Emre Kadir/0000-0001-6669-0006</t>
  </si>
  <si>
    <t>181</t>
  </si>
  <si>
    <t>10.31181/ijes1412025188</t>
  </si>
  <si>
    <t>4JJ1Q</t>
  </si>
  <si>
    <t>WOS:001519409000002</t>
  </si>
  <si>
    <t>Krulicky, T; Schmallowsky, T</t>
  </si>
  <si>
    <t>The article deals with taxes related to the real estate market. It presents the differences between the Czech and German tax systems described by Czech and foreign authors dealing with this or similar issues. The article also includes the authors' comments on tax sustainability and the connection of digitalization with the tax system and its impact on the real estate market in selected countries, more precisely in the Czech Republic and Germany. The authors of the article also discuss valuation methods, real estate acquisition tax, real estate tax and sales tax. They look at these topics from their own perspective and from the perspective of foreign and Czech authors. Specific examples of selected real estate, more specifically from the Hamburg area, are given in the article.</t>
  </si>
  <si>
    <t>Krulicky, Tomas; Schmallowsky, Thomas</t>
  </si>
  <si>
    <t>Krulicky, T (corresponding author), Inst Technol &amp; Business, Sch Expertness &amp; Valuat, Ceske Budejovice, Czech Republic.</t>
  </si>
  <si>
    <t>krulicky@mail.vstecb.cz</t>
  </si>
  <si>
    <t>[Krulicky, Tomas] Inst Technol &amp; Business, Sch Expertness &amp; Valuat, Ceske Budejovice, Czech Republic; [Schmallowsky, Thomas] NBS Northern Business Sch, Hamburg, Germany</t>
  </si>
  <si>
    <t>Institute of Technology &amp; Business, Ceske Budejovice</t>
  </si>
  <si>
    <t>TAX SYSTEMS AND THEIR DIFFERENCES IN USE IN SELECTED COUNTRIES, DIGITALIZATION OF A TAX SYSTEM</t>
  </si>
  <si>
    <t>Ceske Budejovice; Czech Republic; Email; krulicky@mail; vstecb; cz</t>
  </si>
  <si>
    <t>/AAF-9615-2021</t>
  </si>
  <si>
    <t>WOS:000791160500004</t>
  </si>
  <si>
    <t>Valecky, J</t>
  </si>
  <si>
    <t>Using the motor hull insurance data of Czech insurer, the paper deals with how mismodelling of policyholder's age can induce misleading conclusions about the gender differences in claim frequency within vehicle insurance. This study is based on individual data with unit policy duration and puts the emphasis on correct modelling of functional form of the age to show that mismodelling as well as categorization yields misleading conclusions and, finally, we demonstrate how the inferences depend on categorization itself. Thus, we showed that linear form as well as the categorization increases the type I error to detect the obvious interaction between gender and age. By involving fractional polynomials, the results partially support the judgement of European Court of Justice to ban using gender as a rating factor, in particular for young policyholders. We concluded that, if another relevant data are not available, the gender as well as interaction with the age should be considered in the claim frequency model although such model cannot be used for setting premium.</t>
  </si>
  <si>
    <t>Valecky, Jiri</t>
  </si>
  <si>
    <t>Valecky, J (corresponding author), VSB TUO, Fac Econ, Ostrava, Czech Republic.</t>
  </si>
  <si>
    <t>jiri.valecky@vsb.cz</t>
  </si>
  <si>
    <t>Operational Programme Education for Competitiveness [CZ.1.07/2.3.00/20.0296]; SGS project [SP2018/154]</t>
  </si>
  <si>
    <t>Operational Programme Education for Competitiveness; SGS project</t>
  </si>
  <si>
    <t>This paper was supported within Operational Programme Education for Competitiveness - Project No. CZ.1.07/2.3.00/20.0296 and under the SGS project SP2018/154.</t>
  </si>
  <si>
    <t>[Valecky, Jiri] VSB TUO, Fac Econ, Ostrava, Czech Republic</t>
  </si>
  <si>
    <t>Technical University of Ostrava</t>
  </si>
  <si>
    <t>NOTE ON MISMODELLING OF POLICYHOLDER'S AGE IN CLAIM FREQUENCY MODEL: A MATTER OF GENDER IN VEHICLE INSURANCE</t>
  </si>
  <si>
    <t>age; claim frequency; effect modifier; fractional polynomials; gender; interaction; vehicle insurance</t>
  </si>
  <si>
    <t>FRACTIONAL POLYNOMIALS; REGRESSION; PREDICTORS</t>
  </si>
  <si>
    <t>Valecký, Jiří/I-3625-2018</t>
  </si>
  <si>
    <t>Valecký, Jiří/0000-0002-5978-6111</t>
  </si>
  <si>
    <t>224</t>
  </si>
  <si>
    <t>240</t>
  </si>
  <si>
    <t>10.20472/ES.2020.9.1.012</t>
  </si>
  <si>
    <t>WOS:000543252500012</t>
  </si>
  <si>
    <t>Cermáková, K; Jasová, E</t>
  </si>
  <si>
    <t>The objective of our analysis is to associate V4 Member States indicators with the selected institutional factors of the labour market. In addition, it aims at extending the Sekhon's standard model for inflation with institutional factors. For the purposes of estimating the NAIRU in V4 countries, we intend to use the Kalman filter method with a higher than common smoothing coefficient. The model's data will produce a specific period in which the institutional factors actually have a negative effect or positive effect onto the unemployment rate in individual countries. Finally, the analysis of the character and intensity of the impact of institutional factors onto the unemployment rate in individual V4 countries should indicate space for a wider application of institutional characters by economic policymakers. They should be warned about the threat of overusing the institutional factors having a negative effect onto the development of both structural and cyclical unemployment.</t>
  </si>
  <si>
    <t>Cermakova, Klara; Jasova, Emilie</t>
  </si>
  <si>
    <t>Cermáková, K (corresponding author), Univ Econ Prague, Prague, Czech Republic.</t>
  </si>
  <si>
    <t>klara.cermakova@vse.cz; entropa@seznam.cz</t>
  </si>
  <si>
    <t>[Cermakova, Klara; Jasova, Emilie] Univ Econ Prague, Prague, Czech Republic</t>
  </si>
  <si>
    <t>ANALYSIS OF THE NEGATIVE AND POSITIVE IMPACT OF INSTITUTIONAL FACTORS ON UNEMPLOYMENT IN VISEGRAD COUNTRIES</t>
  </si>
  <si>
    <t>Institutional factors; NAIRU; minimum wage; collective agreements; tax wedge; define-term employment</t>
  </si>
  <si>
    <t>Jasova, Emilie/FDZ-6889-2022; Cermakova, Klara/HJO-9814-2023</t>
  </si>
  <si>
    <t>Cermakova, Klara/0000-0003-4392-1611</t>
  </si>
  <si>
    <t>10.20472/ES.2019.8.1.002</t>
  </si>
  <si>
    <t>WOS:000472956500002</t>
  </si>
  <si>
    <t>Simiyu, CN</t>
  </si>
  <si>
    <t>The rapid growth in public expenditure in Kenya since independence has caused concern among policy makers on its implication on economic growth. The main aim of this study therefore was to explain the relationship between economic growth and public expenditure on Health, Education, Military and Infrastructure in Kenya. The study used a time series data collected between 1963 - 2012. Johansen Cointegration Test and Vector Error Correction Model (VECM) was applied on the time series data to estimate the short-run and long-run relationships between public expenditures and economic growth in Kenya. The results suggests that public expenditure components and economic growth co-move towards a long run equilibrium with a speed of adjustments of approximately 3.6% after short run fluctuations in the equilibrium. Furthermore, the results show no casual relationship between public expenditure and economic growth in Kenya. However, there exist a unidirectional causation between Military and Health expenditures - Military expenditures "Granger Cause" Health expenditures. Hence, a change in Military expenditures cause a change in Health expenditures. These findings suggests that the Government of Kenya switch military expenditures for health expenses in Kenya, but not vice versa.</t>
  </si>
  <si>
    <t>Simiyu, Christine Nanjala</t>
  </si>
  <si>
    <t>Simiyu, CN (corresponding author), KCA Univ, Nairobi, Kenya.</t>
  </si>
  <si>
    <t>csimiyu@kca.ac.ke</t>
  </si>
  <si>
    <t>[Simiyu, Christine Nanjala] KCA Univ, Nairobi, Kenya</t>
  </si>
  <si>
    <t>EXPLAINING THE RELATIONSHIP BETWEEN PUBLIC EXPENDITURE AND ECONOMIC GROWTH IN KENYA USING VECTOR ERROR CORRECTION MODEL (VECM)</t>
  </si>
  <si>
    <t>Vector Error Correction Model (VECM); Granger Causation; Public expenditures Components; Economic Growth; Kenya</t>
  </si>
  <si>
    <t>CROSS-SECTION; TIME-SERIES</t>
  </si>
  <si>
    <t>10.20472/ES.2015.4.3.002</t>
  </si>
  <si>
    <t>WOS:000218864700002</t>
  </si>
  <si>
    <t>Sugiarto, T</t>
  </si>
  <si>
    <t>This research was conducted by the author to see the impact of monetary policy on the domestic macro-economic variables is important in Indonesia using a structural model of the short and long term, contained in a structural model of vectorAutoregressions (SVAR). The author uses the effects of macroeconomic policy is the key in this research, by applying the matrix model SVAR initiated by Bernanke &amp; Mihov (1998) short term and Blancard &amp; Quah (1989) long term. Research conducted using the 4 variables, consisting of two domestic variables, namely the interest rate of Bank Indonesia (SBI), the consumer price index (CPI) and two non-domestic variables, namely the interest rate the central bank United States(FFF), the rate of inflation in the United States (INF_USA). From the research that has been done can be inferred that the SVAR models used in this study can be used as a reference to the theoretical expectations in order to show that the rise in interest rates and the central bank of the United States could affect Indonesia's domestic variables.</t>
  </si>
  <si>
    <t>Sugiarto, Teguh</t>
  </si>
  <si>
    <t>Sugiarto, T (corresponding author), Budi Luhur Univ, Kota Jakarta Selatan, Daerah Khusus I, Indonesia.</t>
  </si>
  <si>
    <t>teguh_cpconsulting@yahoo.com</t>
  </si>
  <si>
    <t>[Sugiarto, Teguh] Budi Luhur Univ, Kota Jakarta Selatan, Daerah Khusus I, Indonesia</t>
  </si>
  <si>
    <t>University Budi Luhur</t>
  </si>
  <si>
    <t>SVAR MODEL TO EXAMINE THE SHORT AND LONG TERM MONETARY POLICY IN INDONESIA</t>
  </si>
  <si>
    <t>SVAR; restricted short-term; restrictions long-term; IRF; FEVD; SBI; CPI; FFF; Inflation USA</t>
  </si>
  <si>
    <t>66</t>
  </si>
  <si>
    <t>10.20472/ES.2015.4.4.005</t>
  </si>
  <si>
    <t>V4E8A</t>
  </si>
  <si>
    <t>WOS:000218866300005</t>
  </si>
  <si>
    <t>Duarte, AP; Andrade, JS; Duarte, A</t>
  </si>
  <si>
    <t>One of the main implications of the basic target zone model developed by Krugman (1991) is that there is a trade-off between exchange rate volatility and interest rate differential volatility. Using an M-GARCH model we find evidence that such a trade-off existed, prior to the introduction of the euro, between the exchange rate and the interest rate differential among Portugal and Germany. This result reflects the increased credibility of the Portuguese monetary policy, due mainly to the modernisation of the banking and financial system and to the progress made in the disinflation process under an exchange rate target zone.</t>
  </si>
  <si>
    <t>Duarte, Antonio Portugal; Andrade, Joao Sousa; Duarte, Adelaide</t>
  </si>
  <si>
    <t>maduarte@fe.uc.pt; jasa@fe.uc.pt; portugal@fe.uc.pt</t>
  </si>
  <si>
    <t>Is There a Trade-off between Exchange Rate and Interest Rate Volatility? Evidence from an M-GARCH Model</t>
  </si>
  <si>
    <t>Credibility; disinflation; M-GARCH; volatility and target zones</t>
  </si>
  <si>
    <t>Duarte, António Portugal/GOK-0204-2022</t>
  </si>
  <si>
    <t>Duarte, António/0000-0002-5388-0051</t>
  </si>
  <si>
    <t>WOS:000218847000002</t>
  </si>
  <si>
    <t>Zafar, N; Chaudhary, MA; Javed, T</t>
  </si>
  <si>
    <t>This study examines the performance of mutual fund and relationship of the performance with the level of diversification. A sample of closed end Mutual Funds for the period 2005-09 has been studied. Three different techniques are used to measure performance of the mutual funds. Performance of the mutual funds is ranked by ascertaining risk adjusted returns derived by using Sharpe ratio, Treynor ratios and Jensen alpha using standard deviation and beta as a measure of risk. All three ratios reveal the same results that diversification leads to the achievement of high rate of return for a given level of risk. The two tier diversification of mutual funds led to the reduction of the risk thus Sharpe ratio and Treynor ratio shows highest level of return per unit of risk. Comparison of other funds reveals that there exists a direct relationship of diversification with the performance of mutual funds measured in terms of risk adjusted returns.</t>
  </si>
  <si>
    <t>Zafar, Nousheen; Chaudhary, Muhammad Adil; Javed, Tariq</t>
  </si>
  <si>
    <t>nousheenzafar@hotmail.com; adil_ami@hotmail.com</t>
  </si>
  <si>
    <t>Effectiveness of diversification in Closed End Mutual Fund Performance in Pakistan</t>
  </si>
  <si>
    <t>mutual funds; risk; return; diversification</t>
  </si>
  <si>
    <t>Javed, Tariq/PMW-8493-2026</t>
  </si>
  <si>
    <t>WOS:000218847000006</t>
  </si>
  <si>
    <t>Sun, HX; Zhu, RC</t>
  </si>
  <si>
    <t>Against the backdrop of rapid advancements in intelligent technologies and the convergence of China's "dual carbon" strategic goals, how enterprises leverage artificial intelligence to enhance economic and environmental benefits while achieving sustainable development has emerged as a critical research question. This study adopts a dual-perspective approach, examining both financial and environmental performance within the framework of sustainable development. Based on a sample of Chinese A-share listed companies from 2013 to 2023, this study employs a multi-period Difference-in-Differences model to empirically examine the impact of applications of artificial intelligence on corporate sustainable development performance, as well as the underlying mechanisms. The findings reveal: (1) Applications of artificial intelligence enhance both the financial and environmental performance of corporations, thereby improving their overall sustainable development performance. The conclusion has passed a series of robustness tests, including heterogeneity tests and double machine learning. (2) Mechanism analysis reveals that artificial intelligence influences corporate sustainable development performance through green innovation effects, efficiency enhancement effects, and information acquisition effects. The Porter Hypothesis, the Resource-Based View, and the Information Asymmetry Theory, among other theories, have been verified. (3) The promotional effect of artificial intelligence applications on sustainable development performance exhibits heterogeneity. Specifically, the promotional effect is more pronounced in non-heavily polluting enterprises, high-tech enterprises, and enterprises with senior executives possessing environmental protection backgrounds. (4) When enterprises are engaged in intense market competition, the positive relationship between artificial intelligence adoption and sustainability performance strengthens. Our findings offer valuable insights for managers and policymakers aiming to leverage AI for achieving sustainable growth.</t>
  </si>
  <si>
    <t>Sun, Huixin; Zhu, Rongchun</t>
  </si>
  <si>
    <t>Sun, HX (corresponding author), Xinjiang Univ, Sch Econ &amp; Management, Urumqi, Xinjiang, Peoples R China.</t>
  </si>
  <si>
    <t>sunhuixin1224@163.com</t>
  </si>
  <si>
    <t>[Sun, Huixin] Xinjiang Univ, Sch Econ &amp; Management, Urumqi, Xinjiang, Peoples R China; [Zhu, Rongchun] Xinjiang Univ Finance &amp; Econ, Sch Econ, Urumqi, Xinjiang, Peoples R China</t>
  </si>
  <si>
    <t>Xinjiang University; Xinjiang University of Finance &amp; Economics</t>
  </si>
  <si>
    <t>Artificial Intelligence Applications and Corporate Sustainable Development: An Economic and Environmental Performance Perspective</t>
  </si>
  <si>
    <t>Artificial Intelligence; Corporate Sustainable Development Performance; Financial Performance; Environmental Performance</t>
  </si>
  <si>
    <t>SUPPLY CHAIN MANAGEMENT; GREEN INNOVATION; TECHNOLOGY</t>
  </si>
  <si>
    <t>113</t>
  </si>
  <si>
    <t>10.31181/ijes1512026234</t>
  </si>
  <si>
    <t>WOS:001672652700005</t>
  </si>
  <si>
    <t>Çalikoglu, C; Luczak, A</t>
  </si>
  <si>
    <t>This study investigates how the Human Development Index (HDI) influences Sustainable Development (SD) in European Union (EU) countries by analyzing the relationship between the United Nations' HDI and a newly constructed Sustainable Development Index (SDI) by the authors. The dataset comprises 18 indicators retrieved from Eurostat for 2021. The study employs the TOPSIS (Technique for Order Preference by Similarity to an Ideal Solution) approach to calculate the SDI and utilizes bilinear ordering to visualize countries in a coordinate system based on their SDI and HDI scores. Spearman's rank correlation reveals a strong positive relationship between SDI and HDI. The study identifies disparities, with countries like Denmark and Sweden showing high SDI and HDI, while Romania and Bulgaria have lower scores. Northern and Western EU countries generally perform better, whereas Eastern and Southern countries face more challenges, highlighting the need for targeted development strategies. The results emphasize the importance of considering both human and sustainable development in policy design, offering insights for enhancing development outcomes for the EU.</t>
  </si>
  <si>
    <t>Calikoglu, Cihan; Luczak, Aleksandra</t>
  </si>
  <si>
    <t>Çalikoglu, C (corresponding author), Poznan Univ Life Sci, Fac Econ, Poznan, Poland.</t>
  </si>
  <si>
    <t>aleksandra.luczak@up.poznan.pl; cihan.calikoglu@up.poznan.pl</t>
  </si>
  <si>
    <t>[Calikoglu, Cihan; Luczak, Aleksandra] Poznan Univ Life Sci, Fac Econ, Poznan, Poland</t>
  </si>
  <si>
    <t>Poznan University of Life Sciences</t>
  </si>
  <si>
    <t>MULTIDIMENSIONAL ASSESSMENT OF SDI AND HDI USING TOPSIS AND BILINEAR ORDERING</t>
  </si>
  <si>
    <t>sustainable development; human development; TOPSIS; bilinear ordering; EU; MCDM</t>
  </si>
  <si>
    <t>MEMBER STATES</t>
  </si>
  <si>
    <t>Çalıkoğlu, Cihan/0000-0002-2993-1867; Łuczak, Aleksana/0000-0002-3149-7748</t>
  </si>
  <si>
    <t>128</t>
  </si>
  <si>
    <t>10.52950/ES.2024.13.2.007</t>
  </si>
  <si>
    <t>P1P4C</t>
  </si>
  <si>
    <t>WOS:001375713500001</t>
  </si>
  <si>
    <t>Petrov, S; Aleksansrova, S; Kirova, S</t>
  </si>
  <si>
    <t>Prioritising the implementation of environmental policies is a cornerstone for European Union member states. While sharing common objectives, individual countries apply their own approaches to implementing and financing the sustainable development and green transition, considering the national economic characteristics. This raises the crucial question of the extent to which various funding sources contribute to the success of environmental policies. In the past decade, many instruments for financing sustainable development have emerged, with green bonds prominently positioned as a pivotal tool for directing financial flows towards the achievement of green objectives. This paper studies the relationship between the different instruments for financing, such as the availability of issued green bonds, the extent of total debt, economic development, fiscal instruments, and on the other hand the specific indicators used to evaluate the effects of implementing the environmental policies. The study focuses on the environmental policies of European Union member states and associated member states from 2015 to 2022, with the intent to examine the effect of policies on indicators like energy consumption, greenhouse gas emissions, and economic losses from extreme weather events. Through correlation analysis, the study aims to specify the direction and significance of the influence of each independent variable on the dependent indicators. The findings reveal that green bond financing serves as a catalyst for positive changes in reducing energy consumption and carbon emissions, while general government debt emerges as a significant factor in financing environmental policies.</t>
  </si>
  <si>
    <t>Petrov, Stefan; Aleksansrova, Svetlana; Kirova, Silvia</t>
  </si>
  <si>
    <t>Petrov, S (corresponding author), Univ Natl &amp; World Econ, Sofia, Bulgaria.</t>
  </si>
  <si>
    <t>saleksandrova@unwe.bg; skirova@unwe.bg; st.petrov@unwe.bg</t>
  </si>
  <si>
    <t>[Petrov, Stefan; Aleksansrova, Svetlana; Kirova, Silvia] Univ Natl &amp; World Econ, Sofia, Bulgaria</t>
  </si>
  <si>
    <t>University of National &amp; World Economics - Bulgaria</t>
  </si>
  <si>
    <t>ENVIRONMENTAL EFFECTS OF GREEN BONDS AND OTHER FORMS OF FINANCING IN THE EUROPEAN UNION</t>
  </si>
  <si>
    <t>sustainable finance; green bonds; environmental policies; environmental effects; greenhouse gas emissions</t>
  </si>
  <si>
    <t>10.52950/ES.2024.13.1.005</t>
  </si>
  <si>
    <t>RN4F7</t>
  </si>
  <si>
    <t>WOS:001228320800003</t>
  </si>
  <si>
    <t>Kucera, O; Kaderabkova, B</t>
  </si>
  <si>
    <t>This study thesis analyses the Starbucks business model in Prague and Richmond from the location perspective, focusing on the company's consumers and their decision-making towards commuting to the stores. Using modified Salop's circle model, the transportation costs of the average Starbucks consumer in both cities are calculated, explained, and compared. It is revealed that the average Starbucks consumer in Richmond bears, on average, 1.255x higher transportation costs than the one in Prague and is willing to travel 2.54x higher distances to purchase the average Starbucks product. In addition, after analyzing transportation costs, the study offers a real-life applicable business proposal for where to place a new Starbucks store in both cities, based on several techniques often used in business consulting for solving case studies. The suggested most suitable location for the new store in Prague is the Prague main railway station. In contrast, the best location in Richmond is the intersection of West Broad Street E and North Lombardy Street, close to Virginia Commonwealth University. The study's main contribution is the inverting of Salop's circle model and emphasizing transportation costs as an endogenous variable. In general terms, this study may guide spatial optimization in business strategies, from circular economy applications to strategic managerial decisions in locations with different consumer sensitivity to transportation costs.</t>
  </si>
  <si>
    <t>Kucera, Oldrich; Kaderabkova, Bozena</t>
  </si>
  <si>
    <t>Kucera, O (corresponding author), Prague Univ Econ &amp; Business, Prague, Czech Republic.</t>
  </si>
  <si>
    <t>oldrich.kucera@mensa.cz; kaderabb@vse.cz</t>
  </si>
  <si>
    <t>[Kucera, Oldrich; Kaderabkova, Bozena] Prague Univ Econ &amp; Business, Prague, Czech Republic</t>
  </si>
  <si>
    <t>CONSUMERS' DECISION-MAKING UNDER SALOP'S MODEL: KEY STUDY ON STARBUCKS PRAGUE AND RICHMOND BUSINESS MODEL</t>
  </si>
  <si>
    <t>Salop's Model; Transportation Costs; Consumers ' Decision-Making; Business Strategy; Cost Optimization; Competition</t>
  </si>
  <si>
    <t>102</t>
  </si>
  <si>
    <t>132</t>
  </si>
  <si>
    <t>10.52950/ES.2023.12.1.005</t>
  </si>
  <si>
    <t>WOS:000992820000005</t>
  </si>
  <si>
    <t>Macek, D</t>
  </si>
  <si>
    <t>The paper deals with the issue of selection procedures. The goal is to show how it is possible to incorporate a view of life cycle costs into the tender process, and not only deal with the aspect of investment costs. The paper is proposed by the Life Cycle Cost Inspector (LCCI). LCCI divides investment opportunities into individual components with their own operating characteristics and costs, allowing for a clear comparison of different investment alternatives. The tool considers acquisition costs, operating costs, and disposal costs over a specific period. LCCI also allows for reverse evaluation, where investment costs are modified based on efficiency. The tool's universality enables its use across various sectors, not just the construction industry. The author aims to shift public practice from tendering "on price" to "tendering on quality" by providing a simple methodology for comparing investment options based on the entire life cycle costs. The application is based on the Building Cost Information Service (BCIS) standard issued by the Royal Institution of Chartered Surveyors (RICS).</t>
  </si>
  <si>
    <t>Macek, Daniel</t>
  </si>
  <si>
    <t>daniel.macek@fsv.cvut.cz</t>
  </si>
  <si>
    <t>[Macek, Daniel] Czech Tech Univ, Fac Civil Engn, Prague, Czech Republic</t>
  </si>
  <si>
    <t>A TOOL FOR EVALUATING PUBLIC PROCUREMENT IN THE CONTEXT OF LIFE CYCLE COSTS</t>
  </si>
  <si>
    <t>Evaluation Tool; Life Cycle Costs; Tender</t>
  </si>
  <si>
    <t>OPTIMIZATION</t>
  </si>
  <si>
    <t>Macek, Daniel/W-2015-2017</t>
  </si>
  <si>
    <t>133</t>
  </si>
  <si>
    <t>10.52950/ES.2023.12.1.006</t>
  </si>
  <si>
    <t>WOS:000992820000006</t>
  </si>
  <si>
    <t>Mach, P</t>
  </si>
  <si>
    <t>The article reveals an error in the theory of seigniorage or government revenue from printing money. Friedman, Cagan, Mankiw, and other economists have repeated the definition of seigniorage as the monetary base multiplied by the rate of inflation (or by the growth in the monetary base). This definition, however, contains a logical error in the formula of seigniorage, confusing the growth rate with the growth rate divided by the growth rate plus one. This often-repeated confusion is consequently common in modern economics textbooks. These many authors have omitted Keynes who - almost one hundred years ago - rightly understood seigniorage to be the monetary base multiplied by the rate of money growth divided by the rate of money growth plus one. This paper presents an unambiguous definition and formula of seigniorage and offers a graphical illustration of seigniorage as a function of monetary growth which corresponds to Keynes's approach. It is shown that such a graph is an analogy to the Laffer curve in explicit taxation.</t>
  </si>
  <si>
    <t>Mach, Petr</t>
  </si>
  <si>
    <t>Mach, P (corresponding author), Univ Finance &amp; Adm, Prague, Czech Republic.</t>
  </si>
  <si>
    <t>petrmach1975@gmail.com</t>
  </si>
  <si>
    <t>[Mach, Petr] Univ Finance &amp; Adm, Prague, Czech Republic</t>
  </si>
  <si>
    <t>University of Finance &amp; Administration - Czech Republic</t>
  </si>
  <si>
    <t>AN ERROR IN THE THEORY OF SEIGNIORAGE</t>
  </si>
  <si>
    <t>Monetary Theory; Monetary Base; Seigniorage; Inflation Tax; Laffer curve</t>
  </si>
  <si>
    <t>Mach, Petr/IYJ-4305-2023</t>
  </si>
  <si>
    <t>Mach, Petr/0000-0002-1379-3703</t>
  </si>
  <si>
    <t>83</t>
  </si>
  <si>
    <t>91</t>
  </si>
  <si>
    <t>10.52950/ES.2023.12.2.005</t>
  </si>
  <si>
    <t>CE6Z2</t>
  </si>
  <si>
    <t>WOS:001123624300001</t>
  </si>
  <si>
    <t>Baneliene, R; Melnikas, B</t>
  </si>
  <si>
    <t>The paper deals with a highly complicated problem related to the development of economic relations between the European Union and the so-called Eastern Partnership countries - Armenia, Azerbaijan, Belarus, Georgia, Moldova and Ukraine. The essence of the problem is the extremely excessive level of the shadow economy in the Eastern Partnership countries: the shadow economy considerably affects the situation in the Eastern Partnership countries and it causes in addition a profound negative impact on the economic cooperation with the European Union.The assessment and monitoring of shifts in shadow economies in the Eastern Partnership countries is a crucial issue for the European Union, in particular to make responsible and reasoned policy decisions on the economic cooperation between the European Union and the Eastern Partnership countries. This fact leads to the needs to create and use adequate instruments for modelling and evaluating the shadow economy.The opportunities of using various tools for modelling and evaluating the shadow economy are discussed herein.The main focus of attention is directed to the new integrated approach to shadow economy modelling: this approach is distinguished by the fact that the shadow economy is analyzed and assessed in a holistic manner upon taking into account the different aspects of economic life and economic development processes. A new model applicable to the assessment of the shadow economy in the Eastern Partnership countries is described; this model is based on the idea of the so-called Tanzi model and was developed by covering the traditionally used independent variables such as taxes, wages and salaries, as well as the new modified indicators.The paper describes empirical research on modelling and estimating of the scope and dynamics of the shadow economy in the Eastern Partnership countries, as well as the principal results of the said research. It has been shown that the shadow economy in the Eastern Partnership countries is highly, extensively and even dangerously developed. The results of the research show an existence of a link between the size of the shadow economy and the control of corruption, but this link is very diverse in different countries.The methodological approach and research results presented in the paper can be used to create a decision support system for the development of the economic relations between the European Union and the Eastern Partnership countries.</t>
  </si>
  <si>
    <t>Baneliene, Ruta; Melnikas, Borisas</t>
  </si>
  <si>
    <t>Baneliene, R (corresponding author), Vilnius Gediminas Tech Univ, Vilnius, Lithuania.</t>
  </si>
  <si>
    <t>borisas.melnikas@vgtu.lt; ruta.baneliene@vgtu.lt</t>
  </si>
  <si>
    <t>[Baneliene, Ruta; Melnikas, Borisas] Vilnius Gediminas Tech Univ, Vilnius, Lithuania</t>
  </si>
  <si>
    <t>Vilnius Gediminas Technical University</t>
  </si>
  <si>
    <t>THE SHADOW ECONOMY IN THE EASTERN PARTNERSHIP COUNTRIES: MODELLING AND ESTIMATING IN THE CONTEXT OF THE NEEDS TO DEVELOP ECONOMIC COOPERATION BETWEEN THE EUROPEAN UNION AND EASTERN PARTNERSHIP COUNTRIES</t>
  </si>
  <si>
    <t>shadow economy; underground economy; tax evasion; income tax; total taxation; Eastern Partnership countries</t>
  </si>
  <si>
    <t>Baneliene, Ruta/HKV-3288-2023</t>
  </si>
  <si>
    <t>Baneliene, Ruta/0000-0002-3045-1692</t>
  </si>
  <si>
    <t>10.20472/ES.2019.8.1.001</t>
  </si>
  <si>
    <t>WOS:000472956500001</t>
  </si>
  <si>
    <t>Haque, A; Asif, S; Qamar, MAJ; Abid, A</t>
  </si>
  <si>
    <t>This paper aims to investigate the effects of cash flow-investment sensitivity over firms facing varying levels of financial distress. For this purpose, cash flow, dividend policy, firm's age, and size are used to create subsamples of firms facing different degrees of financial constraints. Using an unbalanced panel of 336 non-financial firms listed at Pakistan Stock Exchange over the period from 2006 to 2017, we provide evidence that the prevailing financial constraints affect the investment decisions of sample firms. Financial distress, as identified by cash flow, dividend policy and size of the firm, increases with the rise of cash flow-investment-sensitivity, thus substantiating the use of these measures as indicators of financial distress. Furthermore, evidence of the U-shaped investment curve is found when the sample is split on the basis of cash flow, suggesting a non-linear relation between cash flow and investment. The results shed light on the relation between financial and real cycle downturns suggesting the need for economic policies to be countercyclical with respect to financial and credit conditions.</t>
  </si>
  <si>
    <t>Haque, Abdul; Asif, Sohaib; Qamar, Muhammad Ali Jibran; Abid, Ammar</t>
  </si>
  <si>
    <t>Haque, A (corresponding author), COMSATS Univ Islamabad, Dept Econ, Lahore Campus, Lahore, Pakistan.</t>
  </si>
  <si>
    <t>sohaibasif@gmail.com; ahaque@cuilahore.edu.pk; majqamar@cuilahore.edu.pk; ammarabid@cuilahore.edu.pk</t>
  </si>
  <si>
    <t>[Haque, Abdul] COMSATS Univ Islamabad, Dept Econ, Lahore Campus, Lahore, Pakistan; [Asif, Sohaib; Qamar, Muhammad Ali Jibran; Abid, Ammar] COMSATS Univ Islamabad, Dept Management Sci, Lahore Campus, Lahore, Pakistan</t>
  </si>
  <si>
    <t>COMSATS University Islamabad (CUI); COMSATS University Islamabad (CUI)</t>
  </si>
  <si>
    <t>FINANCIAL DISTRESS OF COMPANIES AND CASH FLOW-INVESTMENT-SENSITIVITY: EVIDENCE FROM PANEL OF NON-FINANCIAL FIRMS</t>
  </si>
  <si>
    <t>Corporate Investment; Financial Constraints; Cash Flow Investment Sensitivity Internal Funds; U-Shape Investment Curve</t>
  </si>
  <si>
    <t>CONSTRAINTS; IMPACT; DETERMINANTS; SIZE</t>
  </si>
  <si>
    <t>Abid, Ammar/ABB-6185-2022</t>
  </si>
  <si>
    <t>Abid, Ammar/0000-0002-5163-7277</t>
  </si>
  <si>
    <t>10.20472/ES.2019.8.1.004</t>
  </si>
  <si>
    <t>WOS:000472956500004</t>
  </si>
  <si>
    <t>Strunz, U; Chlupsa, C</t>
  </si>
  <si>
    <t>The aim of this study is to show that overcoming routine holds efficiency potential in complex decision environments and to find an indication on what percentage of decision-makers will successfully overcome routine, when thinking time is not incentivized. Curiosity might favor non-routine behavior, as it is the recognition, pursuit and desire to explore uncertain and ambiguous events. Two hundred sixty-two US-American Mturks completed both a curiosity questionnaire and an experiment in the form of a cognitive puzzle game. High values in self-reported "Joyous Exploration" were not associated with larger numbers of experimental decisions. Contrary to findings where exploration served as a predictor for performance in human-computer interaction and as a mediator for "error learning" (Frese, 1994), participants who performed better relied less on exploratory decisions. Only about 10 % were able to overcome their routine behavior, confirming that induced routine can have a strong influence on behavior (Betsch, Haberstroh, Glockner, Haar, &amp; Fiedler, 2001). Those who overcame routine reported higher response times when being framed by unexpected feedback, but solved the experiment more efficiently. This is in line with research that fast, intuitive decisions increase framing effects (Guo et al., 2017) and exploration is time-costly (Athukorala, 2015). As described in research, this study further strengthens insights that performance in solving complex problems relies heavily on rule identification, rule knowledge and rule application (Wustenberg, Greiff, &amp; Funke, 2012).</t>
  </si>
  <si>
    <t>Strunz, Ulrich; Chlupsa, Christian</t>
  </si>
  <si>
    <t>Strunz, U (corresponding author), Univ Catolica San Antonio Murcia, Murcia, Spain.</t>
  </si>
  <si>
    <t>christian.chlupsa@fom.net; ulrich.strunz@fom-net.de</t>
  </si>
  <si>
    <t>[Strunz, Ulrich] Univ Catolica San Antonio Murcia, Murcia, Spain; [Chlupsa, Christian] FOM Univ Econ &amp; Management, Essen, Germany</t>
  </si>
  <si>
    <t>Universidad Catolica de Murcia</t>
  </si>
  <si>
    <t>OVERCOMING ROUTINE: A 21ST CENTURY SKILL FOR A 21ST CENTURY ECONOMY</t>
  </si>
  <si>
    <t>complex problem solving; dynamic decision making; response time; decision bias; mental model; cognitive reflection; minimal complex system; overcoming routine; non-routine task; curiosity; emotion</t>
  </si>
  <si>
    <t>CURIOSITY; DECISION; PSYCHOLOGY; COMPLEXITY; MODEL</t>
  </si>
  <si>
    <t>109</t>
  </si>
  <si>
    <t>10.20472/ES.2019.8.2.008</t>
  </si>
  <si>
    <t>WOS:000503977600008</t>
  </si>
  <si>
    <t>Heralová, O</t>
  </si>
  <si>
    <t>The purpose of this article is to examine the impact of business transformation on the financial health of companies undergoing transformation, using bankruptcy indices. Business transformation could be the way to support risk diversification, improve production efficiency, financial performance or implement changes in organizational structure due to changed internal or external conditions. The verification of the financial health of the companies involved should be carried out and documented in order to ensure that no one has been harmed in connection with the transaction, due to the criminal liability of the legal representatives. This is usually done in advance. The advantage of this article is to point out that the verification by means of bank indicators is also suitable to be carried out after the transaction, immediately after and with a time lag, and could be part of the internal control process. A specific type of transformation, the spin-off by merger project, is the focus of this paper. This paper examines the financial health of companies operating in the Czech Republic using Altman's Z-score and IN05 bankruptcy indices. The main contribution of the article is the verification of the applicability of bankruptcy indicators for assessing the impact of the spin-off by merger project on the financial health of companies after transformation for the needs of documenting the actions of statutory directors and other decision makers with the due diligence of a proper manager.</t>
  </si>
  <si>
    <t>Heralova, Olga</t>
  </si>
  <si>
    <t>Heralová, O (corresponding author), Czech Tech Univ, Fac Civil Engn, Dept Construct Management &amp; Econ, Prague, Czech Republic.</t>
  </si>
  <si>
    <t>jiri@rotschedl.com</t>
  </si>
  <si>
    <t>[Heralova, Olga] Czech Tech Univ, Fac Civil Engn, Dept Construct Management &amp; Econ, Prague, Czech Republic</t>
  </si>
  <si>
    <t>MERGER SPIN-OFF PROJECT AND ITS EFFECT ON FINANCIAL HEALTH OF POST-TRANSFORMATION COMPANIES</t>
  </si>
  <si>
    <t>Bankruptcy indexes; Merger spin-off project; Transformation</t>
  </si>
  <si>
    <t>10.52950/ES.2024.13.1.001</t>
  </si>
  <si>
    <t>WOS:001228320800005</t>
  </si>
  <si>
    <t>Rotschedl, J; Neugebauer, J; Vokoun, M; Barák, V</t>
  </si>
  <si>
    <t>Neuroeconomics is a modern interdisciplinary approach that explores the interplay between economic theories and the biological and physiological processes that influence human decision-making. This article explores the differences between traditional economic concepts, such as the "homo economicus" model, and neuroeconomics approaches that emphasize the importance of biological mechanisms. A key part of the analysis is the study of the role of neurotransmitters such as dopamine, acetylcholine, noradrenaline, and serotonin and their influence on decision-making processes. Measurement and manipulation techniques are also considered to map these processes and provide new insights into the behavior of individuals in economic situations, particularly in the context of impulsivity and impatience. The behavioral dimension of neuroeconomic models is also discussed, linking biological and economic aspects of human behavior. In this context, the paper highlights the controversial nature of the general conclusions, especially given the multidimensionality of human heterogeneity and the limits of experimental research, often influenced by the unavailability of technical facilities. Attention is also paid to the ethical and practical challenges posed by neuroeconomics, including the potential negative consequences for health, decision-making, and manipulative practices. From an interdisciplinary perspective, the article explores the contributions of neuroeconomics to health economics and social policy. The authors conclude that this innovative approach contributes to a deeper understanding of human decision-making and confirms the importance of the complex interplay between biological, behavioral, and economic aspects of human existence. This work highlights that neuroeconomics has the potential to become a key tool for improving quality of life and enhancing scientific knowledge at the interface of different disciplines.</t>
  </si>
  <si>
    <t>Rotschedl, Jiri; Neugebauer, Jan; Vokoun, Marek; Barak, Vladimir</t>
  </si>
  <si>
    <t>Rotschedl, J (corresponding author), Prague Univ Econ &amp; Business, Fac Econ, Dept Econ, Prague, Czech Republic.</t>
  </si>
  <si>
    <t>st102396@students.ujep.cz; vladimir.barak@vse.cz; marek.vokoun@ujep.cz; jiri@rotschedl.com</t>
  </si>
  <si>
    <t>[Rotschedl, Jiri; Barak, Vladimir] Prague Univ Econ &amp; Business, Fac Econ, Dept Econ, Prague, Czech Republic; [Neugebauer, Jan; Vokoun, Marek] Jan Evangelista Purkyne Univ Usti Nad Labem, Fac Social &amp; Econ Studies, Usti Nad Labem, Czech Republic</t>
  </si>
  <si>
    <t>Prague University of Economics &amp; Business; University of Jan Evangelista Purkyne</t>
  </si>
  <si>
    <t>NEUROECONOMICS - A REVIEW OF THE INFLUENCE OF NEUROTRANSMITTERS ON THE BEHAVIOUR AND DECISION-MAKING OF INDIVIDUALS IN ECONOMIC MATTERS</t>
  </si>
  <si>
    <t>Review</t>
  </si>
  <si>
    <t>neuroeconomics; dopamine; serotonin; acetylcholine; oxytocin; noradrenaline; intertemporal decision; making; risk perception; social preferences; neuroleadership; motivation; reward; trust</t>
  </si>
  <si>
    <t>TRYPTOPHAN DEPLETION; INCREASES TRUST; SEROTONIN; DOPAMINE; OXYTOCIN; RESPONSES; IMPULSIVITY; INFORMATION; ROLES</t>
  </si>
  <si>
    <t>Barak, Vladimir/QPB-9960-2026; Neugebauer, Jan/JBJ-5307-2023; Rotschedl, Jiri/C-3084-2019; Vokoun, Marek/AAI-3302-2020</t>
  </si>
  <si>
    <t>Barák, Vladimír/0000-0002-2423-0527; Rotschedl, Jiri/0000-0002-0117-3427; Vokoun, Marek/0000-0001-5659-3085</t>
  </si>
  <si>
    <t>63</t>
  </si>
  <si>
    <t>149</t>
  </si>
  <si>
    <t>10.52950/ES.2024.13.2.008</t>
  </si>
  <si>
    <t>WOS:001375713500002</t>
  </si>
  <si>
    <t>Malecek, P</t>
  </si>
  <si>
    <t>Impact of demographic structure on labor market and macroeconomic aggregates might be pronounced in some countries. Despite this fact, only a handful of approaches dealing with quantifications such effects have been derived so far. The aim of this paper is therefore to fill this methodological gap and to introduce methodological approaches for capturing changes in demographic structure, with many applications in growth accounting and labor market decompositions. Firstly, a novel additive decomposition will be presented, as an alternative to traditional models using fixed population weights. This will be followed by the presentation of a multiplicative decomposition, which can be applied to all kinds of growth accounting exercises based on multiplicative identities.</t>
  </si>
  <si>
    <t>Malecek, Petr</t>
  </si>
  <si>
    <t>Malecek, P (corresponding author), Alpiq Energy SE, Nove Mesto, Czech Republic.; Malecek, P (corresponding author), Univ Econ &amp; Business, Prague, Czech Republic.</t>
  </si>
  <si>
    <t>petrxmalecek@gmail.com</t>
  </si>
  <si>
    <t>This research was founded by grant number IP 500040.</t>
  </si>
  <si>
    <t>[Malecek, Petr] Alpiq Energy SE, Nove Mesto, Czech Republic; [Malecek, Petr] Univ Econ &amp; Business, Prague, Czech Republic</t>
  </si>
  <si>
    <t>EFFECTS OF DEMOGRAPHIC STRUCTURE IN GROWTH ACCOUNTING AND LABOUR MARKET DECOMPOSITIONS</t>
  </si>
  <si>
    <t>demographics; demographic structure; labour market; decomposition; growth accounting</t>
  </si>
  <si>
    <t>COUNTRIES; NAIRU</t>
  </si>
  <si>
    <t>10.52950/ES.2021.10.2.006</t>
  </si>
  <si>
    <t>WOS:000735775500006</t>
  </si>
  <si>
    <t>Neethu, L; Helan, AP</t>
  </si>
  <si>
    <t>While considering employment migration around the world, the role of India cannot be unforgettable. Among the states in India, Kerala stands first in employment migration. Owing to the high literacy rate, migration from Kerala has become a natural phenomenon. Among those migrating to foreign countries in search of better employment and income, migration to the Gulf countries is more convenient and accessible to the general public. The migration does not necessarily have to be in favor of the immigrants at all times. They have to often work in adverse conditions and survive in crisis situations. Such adverse situations and crises lead the expatriates to ill health. This study seeks to analyse the health of expatriates who have returned to Kerala after a long stay in the Gulf. Using the multi-stage sampling technique, a comparative study was done to find the health condition between the return migrants and non-migrants in the homeland. The study found that expatriates, who had spent more years in exile, were more likely to have health problems when compared to non-migrants.</t>
  </si>
  <si>
    <t>Neethu, Leena; Helan, A. P.</t>
  </si>
  <si>
    <t>Neethu, L (corresponding author), St Teresas Coll, Ernakulam, India.</t>
  </si>
  <si>
    <t>srteresacsst@gmail.com; leenaneethu1@gmail.com</t>
  </si>
  <si>
    <t>[Neethu, Leena; Helan, A. P.] St Teresas Coll, Ernakulam, India</t>
  </si>
  <si>
    <t>THE HEALTH ISSUES AND PROBLEMS FACED BY RETURNEES FROM GULF COUNTRIES IN KERALA</t>
  </si>
  <si>
    <t>Labor migration; Health Status; Gulf nations; Return migrants; Disease</t>
  </si>
  <si>
    <t>10.52950/ES.2021.10.1.005</t>
  </si>
  <si>
    <t>WOS:000703061400005</t>
  </si>
  <si>
    <t>Harter, J</t>
  </si>
  <si>
    <t>This note will use the Hotelling's line model with a non-uniform distribution of consumers. Instead, a linear, decreasing density is employed to represent a decreasing population density as distance from a metropolitan area is increased along some transportation artery. Entry is sequential, and the number of firms is assumed endogenous after an initial firm is located, making the entrants consider the possibility of later firms. Entrants into this market have neither maximum nor minimum differentiation. Earlier entrants generally locate closer to the population center with the possible exception of the equilibrium location closest to the densest point on the line. The differentiation increases as the firms are farther from the population center.</t>
  </si>
  <si>
    <t>Harter, John</t>
  </si>
  <si>
    <t>Harter, J (corresponding author), Eastern Kentucky Univ, Richmond, KY 40475 USA.</t>
  </si>
  <si>
    <t>John.Harter@eku.edu</t>
  </si>
  <si>
    <t>[Harter, John] Eastern Kentucky Univ, Richmond, KY 40475 USA</t>
  </si>
  <si>
    <t>Eastern Kentucky University</t>
  </si>
  <si>
    <t>ENDOGENOUS FIRM LOCATION WITH A DECREASING DENSITY OF CONSUMERS</t>
  </si>
  <si>
    <t>Location; Product differentiation; Hotelling model</t>
  </si>
  <si>
    <t>HOTELLING COMPETITION; SEQUENTIAL LOCATION; STABILITY</t>
  </si>
  <si>
    <t>Harter, John/0000-0001-7500-6712</t>
  </si>
  <si>
    <t>10.20472/ES.2019.8.2.003</t>
  </si>
  <si>
    <t>WOS:000503977600003</t>
  </si>
  <si>
    <t>Rakauskiene, OG; Volodzkiene, L; Servetkiene, V</t>
  </si>
  <si>
    <t>The high level of income and wealth distribution in the world is recognized as a phenomenon that leads to negative economic and social consequences. The imperfection of redistribution levers in the economy has created conditions for the concentration of resources, material goods and wealth in small population groups. Today, the economic system is not focused on majority of the population, and therefore the high level of inequality and its consequences for economic growth, well-being and human development cannot be ignored. In this context, too high economic inequality in Lithuania is one of the most sensitive problems of the country; Lithuania is an anti-leader in the European Union according to economic inequality.Conventionally, economic inequality is measured using such methods as distribution of income and consumption of the population, however, to find out the real level of inequality, wealth diversity should be studied as well. The main purpose of this article is to identify and emphasise wealth diversity as an inseparable part of economic inequality in Lithuania and, as a result, the poor quality of life and obstacles in the way of economic progress as well as to compare wealth inequality with income inequality in Lithuania.The authors organised a representative poll of Lithuanian citizens and used a certain survey to collect information about the dwelling-places or other types of assets owned by the respondents as well as to evaluate wealth diversity in the country. The results show that the edge value of the assets owned by the representatives between I and X deciles differs by 16.9 times. However, comparing the average prices of dwelling-places in deciles I and X, the difference amounts to 7.2 times. Assessing all types of assets, including accommodation, land, durable goods, etc., it has been revealed that the distribution of wealth exceeds the limit of income and consumption distribution established by various statistical organisations and by the authors themselves. The decile ratio (in relation to deciles I and X) equals to 40.8, thus, it considerably exceeds the level of income and consumption inequality.</t>
  </si>
  <si>
    <t>Rakauskiene, Ona Grazina; Volodzkiene, Lina; Servetkiene, Vaida</t>
  </si>
  <si>
    <t>Rakauskiene, OG (corresponding author), Mykolas Romeris Univ, Vilnius, Lithuania.</t>
  </si>
  <si>
    <t>lina.volodzkiene@gmail.com; ona.rakaus@gmail.com; vaida.servetkiene@gmail.com</t>
  </si>
  <si>
    <t>[Rakauskiene, Ona Grazina; Volodzkiene, Lina; Servetkiene, Vaida] Mykolas Romeris Univ, Vilnius, Lithuania</t>
  </si>
  <si>
    <t>Mykolas Romeris University</t>
  </si>
  <si>
    <t>ASSESSMENT OF WEALTH DIVERSITY (CASE OF LITHUANIA)</t>
  </si>
  <si>
    <t>assessment of wealth diversity; assessment methodology; wealth inequality; wealth distribution; economic inequality; income inequality</t>
  </si>
  <si>
    <t>Volodzkienė, Lina/KII-2238-2024</t>
  </si>
  <si>
    <t>Volodzkienė, Lina/0000-0002-0914-1905; Rakauskiene, Ona Grazina/0000-0002-6151-3104</t>
  </si>
  <si>
    <t>130</t>
  </si>
  <si>
    <t>10.20472/ES.2019.8.1.008</t>
  </si>
  <si>
    <t>WOS:000472956500008</t>
  </si>
  <si>
    <t>Andraz, JM; Viegas, CM; Norte, NM</t>
  </si>
  <si>
    <t>This paper aims at identifying the relationship between government bonds spreads and credit default swaps premiums in Portugal for long and short maturities, covering a period that includes the beginning of the 2008 international financial crisis. We estimate Autoregressive Distributed Lag error correction models for the sub periods prior and after the moment crisis started. Results reveal the absence of cointegration over the sample period, with important differences prior and after 2010 in both maturities. There is no evidence of long-run relationship between both markets in both maturities, as the 2007 crisis has interrupted the long run relationship that was observed in the 5-year segment, and enacted a long run relationship in shorter maturities. The credit default swaps market performs a leading role on price determination in short-and long-run before the crisis but the role of the bond spread as a credit risk information has increased during the crisis.</t>
  </si>
  <si>
    <t>Andraz, Jorge M.; Viegas, Cristina M.; Norte, Nelia M.</t>
  </si>
  <si>
    <t>Andraz, JM (corresponding author), Univ Algarve, Fac Econ, Faro, Portugal.; Andraz, JM (corresponding author), CEFAGE UE Ctr Adv Studies Management &amp; Econ, Faro, Portugal.</t>
  </si>
  <si>
    <t>jandraz@ualg.pt</t>
  </si>
  <si>
    <t>[Andraz, Jorge M.; Viegas, Cristina M.; Norte, Nelia M.] Univ Algarve, Fac Econ, Faro, Portugal; [Andraz, Jorge M.; Viegas, Cristina M.; Norte, Nelia M.] CEFAGE UE Ctr Adv Studies Management &amp; Econ, Faro, Portugal</t>
  </si>
  <si>
    <t>Universidade do Algarve</t>
  </si>
  <si>
    <t>ON THE RELATIONSHIP BETWEEN SOVEREIGN BONDS AND CREDIT DEFAULT SWAPS IN PORTUGAL</t>
  </si>
  <si>
    <t>Credit default swaps; sovereign bonds; unit roots; regime changes; cointegration; ARDL</t>
  </si>
  <si>
    <t>UNIT-ROOT; CRISIS; MARKET</t>
  </si>
  <si>
    <t>Andraz, Jorge/B-5858-2009; Viegas, Cristina/B-5614-2011</t>
  </si>
  <si>
    <t>Andraz, Jorge/0000-0001-9209-3344; Viegas, Cristina/0000-0001-6234-9070</t>
  </si>
  <si>
    <t>DL6UU</t>
  </si>
  <si>
    <t>WOS:000375775900002</t>
  </si>
  <si>
    <t>Subedi, MN</t>
  </si>
  <si>
    <t>Inspired by fiscal and monetary policy performance during global financial crisis (GFC) of 2007-08, this study investigates the effects of macroeconomic policy shocks on the labour market dynamics in Australia using a vector auto-regression (VAR) method. This study examines the dynamic response of output, unit labour cost, total hours worked and employment to changes in government spending and cash rate for 1985:3-2015:1. The results suggest that in response to positive cash rate shock total hours worked and employment react negatively, whereas unit labour cost reacts positively. On the other hand, in response to positive government spending shock, total hours worked and employment response positively, whereas, unit labour cost responds negatively.</t>
  </si>
  <si>
    <t>Subedi, Mukti Nath</t>
  </si>
  <si>
    <t>Subedi, MN (corresponding author), Australian Natl Univ, Canberra, ACT 0200, Australia.</t>
  </si>
  <si>
    <t>[Subedi, Mukti Nath] Australian Natl Univ, Canberra, ACT 0200, Australia</t>
  </si>
  <si>
    <t>Australian National University</t>
  </si>
  <si>
    <t>EFFECTS OF MACROECONOMIC POLICY SHOCK ON THE LABOUR MARKET DYNAMICS IN AUSTRALIA</t>
  </si>
  <si>
    <t>Labour market; Vector Autoregression; Macroeconomic policy</t>
  </si>
  <si>
    <t>TRANSMISSION; ECONOMY; OUTPUT; MODEL</t>
  </si>
  <si>
    <t>Subedi, Mukti Nath/0000-0002-8827-4115</t>
  </si>
  <si>
    <t>WOS:000375775900005</t>
  </si>
  <si>
    <t>Sun, HY; Kim, G</t>
  </si>
  <si>
    <t>This study analyzes the firm size effect on wage determinant mechanism and wage differential between large firms and small firms. The empirical methodology, based on Fixed Effect estimation, Probit estimation and Oaxaca-Blinder decomposition estimation, be utilized to measure wage determinant factors exclude unobservable characteristics heterogeneity and permits to obtain endowment or discrimination proportion of wage gap. Firm size wage premium mostly be attributed to efficiency wage, compensation wage differential, skill complementarity, monitoring cost, prevent union organization, rent sharing and internal market. However, there are no completely explanatory for firm size wage premium. Estimated results suggest that more educated employees are easily to find in large firms, it is consistent with the hypothesis that higher wages paid by large firms can be explained by efficiency theory. Endowment differential is main reason for wage gap between large firms and small firms. Employees have lower turnover rate in large firms than small firms. This phenomenon can be explained by internal labor market theory which means employees have higher probability of promotion and higher costs of turnover in large firms.</t>
  </si>
  <si>
    <t>Sun, H. Y.; Kim, GiSeung</t>
  </si>
  <si>
    <t>Sun, HY (corresponding author), Pusan Natl Univ, 30 jangjeon Dong, Pusan, South Korea.</t>
  </si>
  <si>
    <t>gsk@pusan.ac.kr; sshhyyyl@naver.com</t>
  </si>
  <si>
    <t>[Sun, H. Y.] Pusan Natl Univ, 30 jangjeon Dong, Pusan, South Korea; [Kim, GiSeung] Pusan Natl Univ, Dept Econ, Pusan, South Korea</t>
  </si>
  <si>
    <t>Pusan National University; Pusan National University</t>
  </si>
  <si>
    <t>Longitudinal Evidence of Firm Size Effect on Wage Premium and Wage Differential in Korean Labor Market</t>
  </si>
  <si>
    <t>Firm-size wage differential; Korean Labor and Income Panel Study; wage decomposition</t>
  </si>
  <si>
    <t>Sun, Hongye/GWM-9038-2022</t>
  </si>
  <si>
    <t>WOS:000218859600003</t>
  </si>
  <si>
    <t>Herrera, TJF</t>
  </si>
  <si>
    <t>This research analyzes the impact of Business Anti-Smuggling Coalition (BASC) certification in the productivity of companies in the city of Medellin. For this, productivity indicators were calculated in 60 companies certified in BASC. Then, discriminant analysis technique was used to explain the ownership and discrimination, resulting in a correlation between certified companies and increased productivity rates. From the discriminant function obtained it was concluded that both Gross Profit / Value Added (IP1), Net Income / Value Added (IP3) and operating profit / Operating capital (IP5), presented significant differences and improved statistical indicator value added / Working Capital (IP4) during the years 2008 to 2010.</t>
  </si>
  <si>
    <t>Fontalvo Herrera, Tomas Jose</t>
  </si>
  <si>
    <t>Herrera, TJF (corresponding author), Univ Cartagena, Cartagena, Colombia.</t>
  </si>
  <si>
    <t>[Fontalvo Herrera, Tomas Jose] Univ Cartagena, Cartagena, Colombia</t>
  </si>
  <si>
    <t>Universidad de Cartagena</t>
  </si>
  <si>
    <t>Incidence of BASC Certification in the Productivity of Companies in the City of Medellin - Colombia through Discriminant Analysis</t>
  </si>
  <si>
    <t>Productivity; certification; pointer; function; correlation; discriminant analysis</t>
  </si>
  <si>
    <t>SECURITY; SAFETY</t>
  </si>
  <si>
    <t>WOS:000218853000004</t>
  </si>
  <si>
    <t>Xue, XB; Guanbo, P</t>
  </si>
  <si>
    <t>This study provides a causal estimate of the impact of logistics-focused coordination policies on regional economic growth in China. While the role of logistics in development is widely acknowledged, the existing literature offers limited causal evidence on the economic mechanisms through which policydriven coordination unlocks growth. Addressing this gap, we employ a quasiexperimental design, treating the staggered implementation of coordination policies in three major urban agglomerations-Beijing-Tianjin-Hebei (BTH), Yangtze River Delta (YRD), and Pearl River Delta (PRD) - as natural experiments. We estimate a heterogeneous Difference-in-Differences (DID) model complemented by an instrumental variable (IV) approach to address endogeneity. Our analysis, structured around supply-side production scale, spatial coordination efficiency, and demand-side market intensity, reveals significant positive effects. However, we find heterogeneous treatment effects: the growth mechanism is infrastructure-driven in BTH, marketintegration-led in YRD, and reliant on cross-border cooperation in PRD. By quantifying these distinct causal pathways, this research contributes to the discourses in economic geography and regional policy, underscoring the importance of regionally-tailored economic strategies for achieving efficient resource allocation and sustainable development.</t>
  </si>
  <si>
    <t>Xue, Xiaobo; Guanbo, Piao</t>
  </si>
  <si>
    <t>Xue, XB (corresponding author), Hebei Univ Econ &amp; Business, Inst Econ, Hebei, Peoples R China.</t>
  </si>
  <si>
    <t>202201052xue_@jj.ac.kr</t>
  </si>
  <si>
    <t>[Xue, Xiaobo] Hebei Univ Econ &amp; Business, Inst Econ, Hebei, Peoples R China; [Guanbo, Piao] Yanbian Univ, Sch Humanities &amp; Social Sci, Jilin, Peoples R China</t>
  </si>
  <si>
    <t>Hebei University of Economics &amp; Business; Yanbian University</t>
  </si>
  <si>
    <t>Logistics Infrastructure and Regional Economic Growth: A Causal Evaluation of Coordination Policies in China's Urban Agglomerations</t>
  </si>
  <si>
    <t>Urban agglomeration coordination mechanisms; Industrial collaboration; Spatial spillovers</t>
  </si>
  <si>
    <t>NETWORK</t>
  </si>
  <si>
    <t>250</t>
  </si>
  <si>
    <t>264</t>
  </si>
  <si>
    <t>10.31181/ijes1512026236</t>
  </si>
  <si>
    <t>WOS:001672652700012</t>
  </si>
  <si>
    <t>Yin, YM; Li, ZL; Li, K; Wang, T; Cui, SW</t>
  </si>
  <si>
    <t>Firms' active practice of Environmental, Social, and Governance (ESG) development principles holds significant value for enhancing capital market pricing efficiency. Using panel data from Chinese A-share listed firms from 2009 to 2023 and relying on the Hua Zheng ESG rating system, we constructed corresponding indicators to investigate the impact of ESG performance on stock price synchronicity. We find that firms' ESG performance contributes to increased stock price synchronicity. This positive effect of ESG is more pronounced in samples of state-owned firms, large firms, and firms with higher bankruptcy risk. We further reveal the mechanism through which ESG promotes stock price synchronicity, identifying information disclosure quality and analyst attention as two key mediating variables, while information asymmetry exhibits a masking effect. We integrate information efficiency theory and noise theory within a unified analytical framework, advancing the development of relevant theories in emerging markets. The findings offer important insights into optimizing the role of ESG in enhancing capital market pricing efficiency.</t>
  </si>
  <si>
    <t>Yin, Yuming; Li, Zilong; Li, Kai; Wang, Tao; Cui, Shunwei</t>
  </si>
  <si>
    <t>Cui, SW (corresponding author), Tianjin Foreign Studies Univ, Int Business Sch, Tianjin, Peoples R China.</t>
  </si>
  <si>
    <t>TFSU2023@163.com</t>
  </si>
  <si>
    <t>[Yin, Yuming; Li, Zilong; Li, Kai; Wang, Tao; Cui, Shunwei] Tianjin Foreign Studies Univ, Int Business Sch, Tianjin, Peoples R China</t>
  </si>
  <si>
    <t>Tianjin Foreign Studies University</t>
  </si>
  <si>
    <t>Research on the Role of ESG Performance in Capital Market Pricing Efficiency: An Analysis Based on Stock Price Synchronicity</t>
  </si>
  <si>
    <t>ESG; Stock Price Synchronicity; Mediating Effect; Information Efficiency Theory; Noise Theory</t>
  </si>
  <si>
    <t>10.31181/ijes1512026218</t>
  </si>
  <si>
    <t>WOS:001672652700002</t>
  </si>
  <si>
    <t>Zhang, K; Li, W; Zhang, ZC; Guan, XX</t>
  </si>
  <si>
    <t>The internationalization of the RMB and China's financial opening represent a continuous process of co-evolution. This process is propelled by a mutually reinforcing cycle where institutional supply, market demand, and network effects interact dynamically. The bidirectional synergistic evolution of the two has unleashed significant institutional dividends, yet its deepening process still faces multiple structural constraints. The synergistic advancement of financial opening-up and RMB internationalization necessitates a holistic framework-one that strategically balances risk containment with growth momentum to ensure these processes are mutually reinforcing. This study examines the synergistic pathways and interactive dynamics between financial opening and RMB internationalization. The objective of this paper is to elucidate the intricate relationship between these processes and their strategic implications, thereby formulating a theoretical and policy-oriented framework to support high-level financial opening and enhance the international standing of the RMB.</t>
  </si>
  <si>
    <t>Zhang, Kun; Li, Wei; Zhang, Zhichao; Guan, Xiaoxiao</t>
  </si>
  <si>
    <t>Li, W (corresponding author), Shanghai Normal Univ, Tianhua Coll, Sch Business, Shanghai, Peoples R China.</t>
  </si>
  <si>
    <t>liweitianhua@163.com</t>
  </si>
  <si>
    <t>[Zhang, Kun] Xian Peihua Univ, Sch Accounting &amp; Finance, Xian, Peoples R China; [Li, Wei] Shanghai Normal Univ, Tianhua Coll, Sch Business, Shanghai, Peoples R China; [Zhang, Zhichao] Univ Durham, Business Sch, Durham, England; [Guan, Xiaoxiao] East China Normal Univ, Sch Econ &amp; Management, Shanghai, Peoples R China</t>
  </si>
  <si>
    <t>Xi'an Peihua University; Shanghai Normal University Tianhua College; Shanghai Normal University; Durham University; East China Normal University</t>
  </si>
  <si>
    <t>The Synergy and Dynamic Interaction between Financial Opening-Up and Renminbi Internationalization</t>
  </si>
  <si>
    <t>Financial Opening-Up; Renminbi Internationalization; Interactive Dynamics; Synergistic Evolution</t>
  </si>
  <si>
    <t>RMB</t>
  </si>
  <si>
    <t>324</t>
  </si>
  <si>
    <t>346</t>
  </si>
  <si>
    <t>10.31181/ijes1512026253</t>
  </si>
  <si>
    <t>ER8DO</t>
  </si>
  <si>
    <t>WOS:001708210100001</t>
  </si>
  <si>
    <t>Zhou, HB; Zhang, Y; Esa, MB</t>
  </si>
  <si>
    <t>This study examines how digital technology adoption moderates the relationship between strategic orientation and economic performance in construction enterprises. Drawing on the resource-based view and dynamic capabilities theories, we surveyed 193 construction firms in Guangdong Province, China, to investigate the economic effects of market orientation, entrepreneurial orientation, and technology orientation on performance, with digital technology adoption as a boundary condition. Using partial least squares structural equation modeling (PLS-SEM), our findings reveal differential impacts of strategic orientations on performance. Technology orientation emerges as the strongest predictor of economic performance (beta = 0.246, p &lt; 0.01), followed by market orientation (beta = 0.187, p &lt; 0.05), while entrepreneurial orientation shows no significant direct effect. Critically, digital technology adoption significantly moderates both the market orientation-performance (beta = 0.134, p &lt; 0.05) and technology orientation-performance (beta = 0.198, p &lt; 0.01) relationships, amplifying their economic value creation under conditions of high digital adoption. The model explains 38.4% of performance variance, with simple slope analysis revealing that strategic orientations generate substantial performance benefits only when supported by adequate digital infrastructure. These findings challenge the universal applicability of entrepreneurial frameworks in traditional industries and suggest that digital transformation fundamentally reconceptualizes which strategic orientations remain economically viable in increasingly digitized business environments.</t>
  </si>
  <si>
    <t>Zhou, Hongbo; Zhang, Ye; Esa, Muneera Binti</t>
  </si>
  <si>
    <t>Esa, MB (corresponding author), Univ Sains, Fac Sch Housing Bldg &amp; Planning, Dept Project Management, Gelugor, Malaysia.</t>
  </si>
  <si>
    <t>zaya.zhang0812@gmail.com</t>
  </si>
  <si>
    <t>[Zhou, Hongbo; Esa, Muneera Binti] Univ Sains, Fac Sch Housing Bldg &amp; Planning, Dept Project Management, Gelugor, Malaysia; [Zhang, Ye] Univ Malaya, Fac Educ, Dept Educ Management Planning &amp; Policy, Kuala Lumpur, Malaysia</t>
  </si>
  <si>
    <t>Universiti Sains Malaysia; Universiti Malaya</t>
  </si>
  <si>
    <t>Strategic Orientation and Economic Performance of Construction Enterprises in Guangdong Province: The Moderating Effect of Digital Technology Adoption</t>
  </si>
  <si>
    <t>Strategic orientation; Digital technology adoption; Economic performance; Construction industry; Moderation effect</t>
  </si>
  <si>
    <t>199</t>
  </si>
  <si>
    <t>10.31181/ijes1512026233</t>
  </si>
  <si>
    <t>WOS:001672652700009</t>
  </si>
  <si>
    <t>Wang, J; Zhao, HD</t>
  </si>
  <si>
    <t>In the context of the rapid rise of the digital economy, comprehending its role in shaping urban-rural income dynamics has become increasingly critical. This study focuses on smart tourism cities (a hallmark of the digital economy) to examine how the digital economy influences the urban-rural income gap from a tourism perspective. Despite the growing prominence of the digital economy, its specific impact on urban-rural income disparities in tourism-dependent regions remains underexplored, motivating this investigation. This study selects 71 key tourism cities over the period 2012-2019 and employs advanced analytical methods, including mediating effects analysis, multi-period Difference-in-Differences (DID) testing, instrumental variable approaches, robustness testing, and heterogeneity analysis. The findings indicate that: first, the digital economy significantly reduces the urban-rural income gap in tourism cities; second, tourism serves as a key mediating variable in this process; third, after conducting an exogenous shock test using a multi-period DID econometric model based on the "Broadband China" initiative, the conclusions remain robust; fourth, the digital economy's impact on narrowing the income gap is particularly pronounced in second-tier and lower-tier cities, especially in third-tier and lower-tier cities, while no significant effect is observed in first-tier cities. In summary, the development of the digital economy effectively narrows the urban-rural income gap in tourism cities. Therefore, governments should prioritize enhancing the construction of smart and digital tourism cities to further promote balanced regional development.</t>
  </si>
  <si>
    <t>Wang, Jia; Zhao, Hangdi</t>
  </si>
  <si>
    <t>Zhao, HD (corresponding author), Macau Univ Sci &amp; Technol, Macau, Peoples R China.</t>
  </si>
  <si>
    <t>z18538012698@163.com</t>
  </si>
  <si>
    <t>[Wang, Jia; Zhao, Hangdi] Macau Univ Sci &amp; Technol, Macau, Peoples R China</t>
  </si>
  <si>
    <t>Macau University of Science and Technology</t>
  </si>
  <si>
    <t>Smart Tourism Cities and Income Equity: How Digital Economy Reshapes Urban-Rural Disparities</t>
  </si>
  <si>
    <t>Digital Economy; Urban-Rural Disparities; Smart Tourism cities; Tourism Development</t>
  </si>
  <si>
    <t>311</t>
  </si>
  <si>
    <t>332</t>
  </si>
  <si>
    <t>10.31181/ijes1412025197</t>
  </si>
  <si>
    <t>WOS:001568893600003</t>
  </si>
  <si>
    <t>Triska, D</t>
  </si>
  <si>
    <t>In Triska (2017) have been suggested ways how legal scholarship (LS) may contribute to the development of economics - economic theory (ET). The objective of the present article is to corroborate a reverse know how transfer, i.e. from ET to LS. Its method is thus primarily derived from how micro-economics approaches the institution of a homo economicus.The articles objective is to show under what conditions can this economic method be expanded and generalized so as to open ways for its application upon neighboring disciplines of societal studies. The outcome of this endeavor- for want of a better term - is presented under the label of a General Theory of Choice and Behavior (GTCB).Moreover, it is argued that - under the umbrella of GTCB - the disciplines can establish their genuine scientific underpinning and hence also absorb a formalized analytical tool-kit. For concreteness, this conclusion is illustrated for legal scholarship, namely its concept a contract to be strictly taken in the economics sense of a collective choice.On the highest level of generalization, the article should be understood as a response to the seminal Elinor Ostrom's call for an agreement amongst societal scholars upon universally acceptable analytical building blocks.</t>
  </si>
  <si>
    <t>Triska, Dusan</t>
  </si>
  <si>
    <t>Triska, D (corresponding author), Univ Econ &amp; Business Prague, Prague, Czech Republic.</t>
  </si>
  <si>
    <t>dusan.triska@fsp.cz</t>
  </si>
  <si>
    <t>[Triska, Dusan] Univ Econ &amp; Business Prague, Prague, Czech Republic</t>
  </si>
  <si>
    <t>TOWARDS THE CONSTRIBUTION OF ECONOMICS TO THE DEVELOPMENT OF ITS SCIENTIFIC NEIGHBORS. THE CASE OF A LEGAL SCHOLARSHIP</t>
  </si>
  <si>
    <t>Science; choice; preferences; constraints; maximization; contract; collective choice</t>
  </si>
  <si>
    <t>140</t>
  </si>
  <si>
    <t>154</t>
  </si>
  <si>
    <t>10.52950/ES.2021.10.2.009</t>
  </si>
  <si>
    <t>WOS:000735775500009</t>
  </si>
  <si>
    <t>Dumlao, LF</t>
  </si>
  <si>
    <t>Convention specifies the relationship between price and unemployment in terms of the Phillips curve (PC) where inflation and the rate of unemployment are correlated. This paper uses a variant of the PC that is more consistent with the relationship between price and output as depicted in the aggregate supply (AS) curve. The relationship between price and unemployment using convention and its variant is tested on Poland, the Czech Republic, Hungary, Estonia, Latvia, Lithuania and the pooled data. The Expectations Augmented (EA) is able to track a negative relation between inflation and unemployment better than the New Keynesian (NK) is able. Within the EA runs, the convention is able to track the same negative relation better than the variant, but one has to be cautious given the implied results.</t>
  </si>
  <si>
    <t>Dumlao, Luis F.</t>
  </si>
  <si>
    <t>Dumlao, LF (corresponding author), Ateneo Manila Univ, Sch Social Sci, Dept Econ, Manila, Philippines.</t>
  </si>
  <si>
    <t>[Dumlao, Luis F.] Ateneo Manila Univ, Sch Social Sci, Dept Econ, Manila, Philippines</t>
  </si>
  <si>
    <t>The relationship between dynamic price and dynamic unemployment: the case of the Central European-3 and the Baltic Tigers</t>
  </si>
  <si>
    <t>Employment; Unemployment; Inflation; Incomes Policy; Price Policy; Phillips Curve; Central Europe; Baltic Tigers</t>
  </si>
  <si>
    <t>WOS:000218857800002</t>
  </si>
  <si>
    <t>Çevik, S; Yeniçeri, H</t>
  </si>
  <si>
    <t>Tax compliance behavior of taxpayers is an important issue for tax administration and government. The main objective of this research is to determine the relationships between social norms and tax compliance and to evaluate whether tax administration's efficiency moderates the relationship between social norms and tax compliance in Turkey case. This study was conducted on taxpayers who declare their income to the tax administration. In the questionnaire development stage, pilot test was done on 30 respondents in order to test the clarity of the questions and to identify the average completion time. After the necessary improvements and simplifications were done, the questionnaire was applied. Faceto-face interviews with taxpayers who declare their income to the tax administration were conducted in Aksaray and Izmir cities. As a consequence, 400 respondents were interviewed. Field and office audits of the questionnaires ended with the elimination of 79 questionnaires. Therefore, 321 questionnaires were included in the analyses process. To test our research hypotheses, hierarchical multiple regression analysis was run. This study examined social norms of taxpayer-tax compliance behavior relationship as well as the impact of effectiveness of tax administration on that relationship. According to results, efficiency of tax administration was found to have a significant and positive moderating effect on the relationship between social norms and tax compliance.</t>
  </si>
  <si>
    <t>Cevik, Savas; Yeniceri, Harun</t>
  </si>
  <si>
    <t>Çevik, S (corresponding author), Selcuk Univ, Aksaray Univ, Selcuk, Turkey.</t>
  </si>
  <si>
    <t>[Cevik, Savas; Yeniceri, Harun] Selcuk Univ, Aksaray Univ, Selcuk, Turkey</t>
  </si>
  <si>
    <t>Aksaray University; Selcuk University</t>
  </si>
  <si>
    <t>The Relationship between Social Norms and Tax Compliance: The Moderating Role of the Effectiveness of Tax Administration</t>
  </si>
  <si>
    <t>Tax Compliance; Social Norms; Tax Evasion; Tax Administration's Efficiency</t>
  </si>
  <si>
    <t>FAIRNESS; MORALE; ECONOMICS; DECISION; EVASION</t>
  </si>
  <si>
    <t>Çevik, Savaş/D-1163-2016</t>
  </si>
  <si>
    <t>Çevik, Savaş/0000-0003-0730-0746</t>
  </si>
  <si>
    <t>166</t>
  </si>
  <si>
    <t>180</t>
  </si>
  <si>
    <t>WOS:000218855100010</t>
  </si>
  <si>
    <t>Padmanabhan, A</t>
  </si>
  <si>
    <t>Bilateral Investment Treaties (BITs) / International Investment Agreements (IIAs) are signed between two countries under which a country binds itself to offer treaty-based protection to investments and investors of another country. This paper would see if there is a positive correlation between signing BITs/IIAs and foreign investment inflows in developing countries. It would be seen whether it is prudent to sign BITs/IIAs given the restriction on policy space to host nations as BITs/IIAs are structured purely for foreign investors, granting them extensive rights without recognizing the right of sovereign states to regulate in the national interest.</t>
  </si>
  <si>
    <t>Padmanabhan, Aishwarya</t>
  </si>
  <si>
    <t>aishwarya_p@hotmail.com</t>
  </si>
  <si>
    <t>Relationship between FDI inflows and Bilateral Investment Treaties / International Investment Treaties in developing economies: An Empirical Analysis</t>
  </si>
  <si>
    <t>Arbitration; Foreign Direct Investment (FDI); state sovereignty; tribunal</t>
  </si>
  <si>
    <t>WOS:000218847000005</t>
  </si>
  <si>
    <t>Popa, S</t>
  </si>
  <si>
    <t>Assessing country risk through its specific indicators is an important signal conveyed to the external environment by an economy; it contributes to the overall economic development of the territory if the final grade is high or the dynamics of the grading is upwards. Country Risk Agencies have credibility in the market, and capture the impact of relevant macroeconomic variables in an adequate manner, resulting in a distribution of FDI in relation to the recognized competitiveness of economies seeking increasingly profitable investments. Scoring country risk is the most difficult and complex process of all the types of risk assessments, and this paper presents the scoring scales of the three main U.S. rating agencies: Moody's, Standard &amp; Poors, and Fitch, and also that of the European Agency Euromoney.</t>
  </si>
  <si>
    <t>Popa, Suzana</t>
  </si>
  <si>
    <t>suzanaciuca@yahoo.com</t>
  </si>
  <si>
    <t>The influence of the country risk rating on the foreign direct investment inflows in Romania</t>
  </si>
  <si>
    <t>country risk; foreign direct investments; country risk rating; macroeconomic variables; econometric modelling</t>
  </si>
  <si>
    <t>WOS:000218848700005</t>
  </si>
  <si>
    <t>Bednar, O</t>
  </si>
  <si>
    <t>I have employed the Bayesian Structural Time Series model to assess the recent interest rate hike by the Czech Central Bank and its causal impact on the Koruna exchange rate. By forecasting exchange rate time series in the absence of the intervention we can subtract the observed values from the prediction and estimate the causal effect. The results show that the impact was little and time limited in one model specification and none in the second version. It implies that the Czech Central Bank possesses the ability to diverge significantly from the Eurozone benchmark interest rate at least in the short term. It also shows that the interest rate hike will not be able to curb global inflation forces on the domestic price level.</t>
  </si>
  <si>
    <t>Bednar, Ondrej</t>
  </si>
  <si>
    <t>Bednar, O (corresponding author), Prague Univ Econ &amp; Business, Prague, Czech Republic.</t>
  </si>
  <si>
    <t>Ondrej.bednar@vse.cz</t>
  </si>
  <si>
    <t>[Bednar, Ondrej] Prague Univ Econ &amp; Business, Prague, Czech Republic</t>
  </si>
  <si>
    <t>THE CAUSAL IMPACT OF THE RAPID CZECH INTEREST RATE HIKE ON THE CZECH EXCHANGE RATE ASSESSED BY THE BAYESIAN STRUCTURAL TIME SERIES MODEL</t>
  </si>
  <si>
    <t>monetary policy; exchange rate; optimum currency area</t>
  </si>
  <si>
    <t>10.52950/ES.2021.10.2.001</t>
  </si>
  <si>
    <t>WOS:000735775500001</t>
  </si>
  <si>
    <t>Setyari, NPW</t>
  </si>
  <si>
    <t>The classic thesis by Mundell, with the modification of Heckscher-Ohlin model, stated that a substitution relation flows between trade and international capital. Mundell showed that the equilibrium price of a commodity can be obtained through international factor mobility in the absence of trade in goods or vice versa, if the trade barriers of the factor price equilibrium are eliminated. Therefore, the factor price equalization will be achieved without requiring the exchange of goods between countries. Consequently, the study of international trading and capital flows is more frequently studied separately. However, empirical data have shown the contradictory phenomena in which both of them are interrelated and complementary, but how the two interact is still relatively rarely observed.Some constructions of new theories indicate that interactions between them can be studied through several channels; one of them is through the change in comparative advantage. This paper tries to analyze the interaction between trade and international capital flows in ASEAN countries + 4 (ASEAN plus India, China, Japan, and Korea). The countries included in this group are important players in international trading and represent the world's largest trading integration. The interaction between trade and international capital flows is linked via change of trading structure, as seen from the intensity of the use of production factors in the industry in each country. The results of the study are consistent with the theory that capital will flow to countries that have a capital-intensive industrial structure. This then leads to an increase in the deficit in the country's current account balance.</t>
  </si>
  <si>
    <t>Setyari, Ni Putu Wiwin</t>
  </si>
  <si>
    <t>Setyari, NPW (corresponding author), Udayana Univ, Fac Econ &amp; Business, Denpasar, Indonesia.</t>
  </si>
  <si>
    <t>wiwin.setyari@unud.ac.id</t>
  </si>
  <si>
    <t>[Setyari, Ni Putu Wiwin] Udayana Univ, Fac Econ &amp; Business, Denpasar, Indonesia</t>
  </si>
  <si>
    <t>Universitas Udayana</t>
  </si>
  <si>
    <t>FACTORS PROPORTION IN TRADE PATTERN AND INTERNATIONAL CAPITAL FLOWS INTERACTION IN ASEAN+4 COUNTRIES</t>
  </si>
  <si>
    <t>Trade; comparative advantage; the proportion of international factors; capital flows; panel regression analysis</t>
  </si>
  <si>
    <t>FACTOR MOVEMENTS; INDUSTRIAL</t>
  </si>
  <si>
    <t>Setyari, Ni Putu/GQP-3094-2022</t>
  </si>
  <si>
    <t>94</t>
  </si>
  <si>
    <t>110</t>
  </si>
  <si>
    <t>10.20472/ES.2020.9.2.006</t>
  </si>
  <si>
    <t>WOS:000600905100006</t>
  </si>
  <si>
    <t>Khan, A; Khan, MA; Salman, A</t>
  </si>
  <si>
    <t>This study aims to find out the relationship of how exchange rate effect the balance of trade in Pakistan over the period 1982-2016 within the context of J-curve phenomenon. We employed an Autoregressive Distributed Lag (ARDL) approach to cointegration. To investigate the short run dynamics of the study, we have estimated an error correction model. The unit root results provide a mix of I(0) and I(1) variables. The results of diagnostic tests indicate no econometric problem in the estimated model. The CUSUM and CUSUM of squared test confirms the stability of the estimated model. We summarize the estimated results as follow: first, we found an evidence of cointegration among the variables. Second, the long run results shows significant effect of REER on trade balance in Pakistan. Third, we found an evidence of J-curve in case of Pakistan.</t>
  </si>
  <si>
    <t>Khan, Aamir; Khan, Muhammad Arshad; Salman, Aneel</t>
  </si>
  <si>
    <t>Khan, A (corresponding author), COMSATS Univ, Islamabad, Pakistan.</t>
  </si>
  <si>
    <t>arshad.khan@comsats.edu.pk; aamirhaider4343@gmail.com; aneel.salman@comsats.edu.pk</t>
  </si>
  <si>
    <t>[Khan, Aamir; Khan, Muhammad Arshad; Salman, Aneel] COMSATS Univ, Islamabad, Pakistan</t>
  </si>
  <si>
    <t>COMSATS University Islamabad (CUI)</t>
  </si>
  <si>
    <t>IS EXCHANGE RATE EFFECT TRADE BALANCE IN PAKISTAN? EVIDENCE BASED ON J- CURVE</t>
  </si>
  <si>
    <t>Trade Balance; Real Effective Exchange Rate; J-Curve; ARDL</t>
  </si>
  <si>
    <t>COMMODITY TRADE; RATE VOLATILITY; RUN; US; DEVALUATION; UK</t>
  </si>
  <si>
    <t>60</t>
  </si>
  <si>
    <t>79</t>
  </si>
  <si>
    <t>10.20472/ES.2019.8.2.005</t>
  </si>
  <si>
    <t>WOS:000503977600005</t>
  </si>
  <si>
    <t>Karel, T; Hebák, P</t>
  </si>
  <si>
    <t>Forecasting future path of macroeconomic aggregates has become crucial for monetary and fiscal policymakers. Using Czech data, the aim of this paper is to demonstrate the benefits of the Bayesian dynamic averaging and Bayesian Vector Autoregressive Models (BVAR) in forecasting real GDP growth. Estimation of richly parameterized VARs often leads to unstable estimates and inaccurate forecasts in models with many variables. Bayesian inference and proper choice of informative priors offers an effective solution to this problem by shrinking the variance of model parameters. Bayesian dynamic model averaging (DMA) then makes it possible to account for model uncertainty by combining predictive abilities of many competing VAR models considered by a researcher. Since forecasting performance of individual models may vary over time, the DMA can adapt their weights in dynamic and optimal way. It is shown that the application of DMA leads to substantial forecasting gains in forecasting Czech real GDP.</t>
  </si>
  <si>
    <t>Karel, Tomas; Hebak, Petr</t>
  </si>
  <si>
    <t>Karel, T (corresponding author), Univ Econ Prague, Prague, Czech Republic.</t>
  </si>
  <si>
    <t>tomas.karel@vse.cz; hebak@centrum.cz</t>
  </si>
  <si>
    <t>[Karel, Tomas] Univ Econ Prague, Prague, Czech Republic; [Hebak, Petr] Metropolitan Univ Prague, Prague, Czech Republic</t>
  </si>
  <si>
    <t>Prague University of Economics &amp; Business; Metropolitan University Prague</t>
  </si>
  <si>
    <t>FORECASTING CZECH GDP USING BAYESIAN DYNAMIC MODEL AVERAGING</t>
  </si>
  <si>
    <t>Bayesian dynamic model averaging; Minnesota prior; Bayesian Vector Autoregressive model; GDP forecasting</t>
  </si>
  <si>
    <t>VECTOR AUTOREGRESSIONS</t>
  </si>
  <si>
    <t>10.20472/ES.2018.7.1.004</t>
  </si>
  <si>
    <t>WOS:000432932500004</t>
  </si>
  <si>
    <t>Cadil, J; Vltavska, K; Krejcí, I; Hartman, D; Brabec, M</t>
  </si>
  <si>
    <t>Aggregate production function, especially in its Cobb-Douglas and more general CES form, is still very popular among economists. However there is a huge and long-standing critique regarding the function. The core of the criticism which prevailed until these days is that not only the Cobb-Douglas but also CES aggregate production functions are nothing more than income identity in disguise. Such fact would have serious implications for contemporary macroeconomics-both theory and practice. In this paper we estimated Cobb-Douglas and CES production functions in traditional way. Then we used capital and labour services instead of capital stock and labour. We came to conclusion that to get statistically sound results when elasticities equal factor shares, it is necessary to use the latter approach to deal with the factor's utilization. However doing so revealed that such modified estimate is really only an estimate of income identity in disguise as predicted by the critique.</t>
  </si>
  <si>
    <t>Cadil, Jan; Vltavska, Kristyna; Krejci, Igor; Hartman, David; Brabec, Marek</t>
  </si>
  <si>
    <t>Cadil, J (corresponding author), Unicorn Coll, Prague, Czech Republic.</t>
  </si>
  <si>
    <t>jan.cadil@unicorncollege.cz</t>
  </si>
  <si>
    <t>[Cadil, Jan; Hartman, David] Unicorn Coll, Prague, Czech Republic; [Cadil, Jan; Vltavska, Kristyna] Univ Econ, Prague, Czech Republic; [Vltavska, Kristyna] Czech Stat Off, Prague, Czech Republic; [Krejci, Igor] Univ Life Sci, Prague, Czech Republic; [Hartman, David; Brabec, Marek] Czech Acad Sci, Inst Comp Sci, Prague, Czech Republic</t>
  </si>
  <si>
    <t>Prague University of Economics &amp; Business; Czech University of Life Sciences Prague; Czech Academy of Sciences; Institute of Computer Science of the Czech Academy of Sciences</t>
  </si>
  <si>
    <t>AGGREGATE PRODUCTION FUNCTION AND INCOME IDENTITY-EMPIRICAL ANALYSIS</t>
  </si>
  <si>
    <t>Aggregate production function; Income identity; Capital services; Labour services</t>
  </si>
  <si>
    <t>COBB-DOUGLAS FUNCTION; ECONOMIC-GROWTH; TECHNICAL CHANGE; STATES; INDEX</t>
  </si>
  <si>
    <t>Krejčí, Igor/R-9263-2016; Brabec, Marek/F-9816-2012; Hartman, David/G-7107-2012; Vltavská, Kristýna/J-1497-2017; Cadil, Jan/CAF-0131-2022</t>
  </si>
  <si>
    <t>Krejčí, Igor/0000-0003-2723-7289</t>
  </si>
  <si>
    <t>10.20472/ES.2017.6.1.001</t>
  </si>
  <si>
    <t>WOS:000401912700001</t>
  </si>
  <si>
    <t>Adas, CG; Tussupova, B</t>
  </si>
  <si>
    <t>This study examines the impact of the global financial crisis on the stock markets returns of China, Japan, India, and USA through E-GARCH model. In addition, it investigates the nature of volatility spillovers between stock indices during the global financial meltdown employing Granger Causality test. Daily stock prices are used for the period from 6th of January, 2006 to 22nd of April 2011. The main findings are as follows. First, in all stock markets high volatility and setback on the daily returns exist due to the financial crisis. Further the global financial crisis less affected Shanghai stock exchange than the other stock markets whereas it influenced the USA stock markets in large extent. Also stock returns volatility get moderated in the major Asian Countries stock markets after post crisis period but it has been remained in the USA stock exchanges. Secondly, Granger causality test shows that after the onset of the financial crisis, the USA stock markets have bidirectional influences on the each of other market, but didn't receive any volatility spillover from major Asian Countries stock markets. Indian stock market experiences volatility spillover from all the stock markets. Japanese stock market receives volatility spillover only from USA stock markets. However, Shanghai stock exchange doesn't experience any volatility spillover from the other stock markets.</t>
  </si>
  <si>
    <t>Adas, Cenk Gokce; Tussupova, Bibigul</t>
  </si>
  <si>
    <t>Adas, CG (corresponding author), Istanbul Univ, Fac Econ, Istanbul, Turkey.</t>
  </si>
  <si>
    <t>[Adas, Cenk Gokce] Istanbul Univ, Fac Econ, Istanbul, Turkey</t>
  </si>
  <si>
    <t>Istanbul University</t>
  </si>
  <si>
    <t>IMPACT OF THE GLOBAL FINANCIAL CRISES ON THE MAJOR ASIAN COUNTRIES AND USA STOCK MARKETS AND INTER-LINKAGES AMONG THEM</t>
  </si>
  <si>
    <t>Volatility Spillover; Financial crisis; China, Japan, India and USA Stock Markets; E-GARCH; Granger Causality</t>
  </si>
  <si>
    <t>WOS:000375775900001</t>
  </si>
  <si>
    <t>Gheno, G</t>
  </si>
  <si>
    <t>The analysis of the causality is important in many fields of research. To obtain the causal effects in a causal log-linear model I propose a theory, using the odds ratio and the concepts proposed by Pearl, whenever possible. I start calculating the effects in a simple mediation model where I analyze a new interaction effect, which I call cell. After I calculate the effects in a mediation model with two parallel mediators. If they are correlated, Pearl's theory cannot be used and no alternative theory has been proposed so far. To resolve this issue I present a new concept of causality. The mediation models are essential in the marketing, then to it, for a more complex analysis, I apply my causal theory.</t>
  </si>
  <si>
    <t>Gheno, Gloria</t>
  </si>
  <si>
    <t>Gheno, G (corresponding author), Ca Foscari Univ Venice, Venice, Italy.; Gheno, G (corresponding author), ECLT, Venice, Italy.</t>
  </si>
  <si>
    <t>gloriagheno@libero.it</t>
  </si>
  <si>
    <t>[Gheno, Gloria] Ca Foscari Univ Venice, Venice, Italy; [Gheno, Gloria] ECLT, Venice, Italy</t>
  </si>
  <si>
    <t>Universita Ca Foscari Venezia</t>
  </si>
  <si>
    <t>MEDIATION IN CAUSAL LOG-LINEAR MODELS</t>
  </si>
  <si>
    <t>Causal effects; customer satisfaction; interaction; log-linear model; mediation; parallel mediators</t>
  </si>
  <si>
    <t>Gheno, Gloria/0000-0002-8257-0490</t>
  </si>
  <si>
    <t>10.20472/ES.2016.5.3.003</t>
  </si>
  <si>
    <t>WOS:000390197800003</t>
  </si>
  <si>
    <t>Bronze; Green Submitted</t>
  </si>
  <si>
    <t>Ibrahim, K</t>
  </si>
  <si>
    <t>Following the adoption of International Financial Reporting Standard (IFRS) in Nigeria, companies listed under Nigerian Stock Exchange (NSE) are mandated to comply with the provisions of IFRS within the transition period effective 1st January 2012 and ending 2014. The aim of this paper is to share more lights in the transition process to IFRS with regards to segment reporting in mandatory regime. Based on sample of 97 listed companies using a disclosure index, the study document that the quantity of disclosure was positively related to some aspects of firm characteristics such as industry type, auditor type, firm size, and company's listing age, albeit these variables provide a significant impact on compliance with IFRS 8 (Operating segments) disclosure. The study Further document that majority of the sample companies identify Board of Directors (BOD) as their Chief Operating Decision Maker (CODM).</t>
  </si>
  <si>
    <t>Ibrahim, Kabir</t>
  </si>
  <si>
    <t>Ibrahim, K (corresponding author), Fed Polytech Bali, Bali, Nigeria.</t>
  </si>
  <si>
    <t>Kabirne3@gmail.com</t>
  </si>
  <si>
    <t>[Ibrahim, Kabir] Fed Polytech Bali, Bali, Nigeria</t>
  </si>
  <si>
    <t>THE IMPACT OF FIRM CHARACTERISTICS ON IFRS 8 DISCLOSURE IN THE TRANSITION PERIOD IN NIGERIA</t>
  </si>
  <si>
    <t>Operating segments; Firm Characteristics; Disclosure</t>
  </si>
  <si>
    <t>DETERMINANTS</t>
  </si>
  <si>
    <t>10.20472/ES.2015.4.4.001</t>
  </si>
  <si>
    <t>WOS:000218866300001</t>
  </si>
  <si>
    <t>Juriová, J</t>
  </si>
  <si>
    <t>The role of foreign sentiment is researched for explaining macroeconomic fluctuations in small open economy. The main goal is to find out whether the domestic variables react significantly to the shocks in the foreign sentiment. For this purpose a structural vector autoregression model is constructed for the Czech Republic and the Slovak Republic including relations between foreign environment and domestic variables. Both small open economies considered are highly dependent on foreign demand from euro area. Therefore the foreign development is represented by real GDP in euro area and alternatively is explored the possibility to replace foreign real GDP by economic sentiment indicator of euro area as sentiment indicators are available in advance. The impact of foreign shocks is examined by impulse response functions on the following domestic variables - real gross domestic product, consumer prices and effective exchange rate against euro area trading partners. The study confirms that foreign economic sentiment can be used for explaining fluctuations of domestic variables of a small open economy.</t>
  </si>
  <si>
    <t>Juriova, Jana</t>
  </si>
  <si>
    <t>Juriová, J (corresponding author), Tech Univ Ostrava, VSB, Ostrava, Czech Republic.</t>
  </si>
  <si>
    <t>jana.juriova@vsb.cz</t>
  </si>
  <si>
    <t>Student Grant Competition of VSB - Technical University of Ostrava [SP2014/131]</t>
  </si>
  <si>
    <t>Student Grant Competition of VSB - Technical University of Ostrava</t>
  </si>
  <si>
    <t>This paper was funded by the Student Grant Competition of VSB - Technical University of Ostrava within the project SP2014/131 "The Importance of Sentiment for Economic Activity Fluctuations".</t>
  </si>
  <si>
    <t>[Juriova, Jana] Tech Univ Ostrava, VSB, Ostrava, Czech Republic</t>
  </si>
  <si>
    <t>THE ROLE OF FOREIGN SENTIMENT IN SMALL OPEN ECONOMY</t>
  </si>
  <si>
    <t>economic sentiment indicator; structural vector autoregression; variance decomposition; impulse response functions</t>
  </si>
  <si>
    <t>10.20472/ES.2015.4.2.005</t>
  </si>
  <si>
    <t>WOS:000218863600005</t>
  </si>
  <si>
    <t>Khan, H</t>
  </si>
  <si>
    <t>The main objective of this research was to empirically investigate the relationship between income and consumption of farm households in District Peshawar, Khyber Pakhtunkhwa province of Pakistan. For this purpose, a household level survey was conducted in summer 2012 in two selected villages, namely Tarnab and Akbarpura. Out of the total 3244 households, a sample of 300 households was randomly selected. The study found that household current level of income, family size, education of household head, and social status were the significant determinants contributing positively to household consumption. Only age of household head was negatively related to household consumption. The results of the study confirms that farm households follow Dusenberry's relative income hypothesis and that household consumption is not only affected by household current level of income but by the highest level of income previously attained as well as the consumption patterns of other households.</t>
  </si>
  <si>
    <t>Khan, Himayatullah</t>
  </si>
  <si>
    <t>Khan, H (corresponding author), Univ Agr, Inst Dev Studies, Peshawar 25000, Pakistan.</t>
  </si>
  <si>
    <t>khan.himayatullah@yahoo.com</t>
  </si>
  <si>
    <t>[Khan, Himayatullah] Univ Agr, Inst Dev Studies, Peshawar 25000, Pakistan</t>
  </si>
  <si>
    <t>University of Agriculture Faisalabad; Agricultural University Peshawar</t>
  </si>
  <si>
    <t>An Empirical Investigation of Consumption Function under Relative Income Hypothesis: Evidence from Farm Households in Northern Pakistan</t>
  </si>
  <si>
    <t>Consumption function; relative income hypothesis; farm households; Pakistan</t>
  </si>
  <si>
    <t>Khan, Himayatullah/GYE-1148-2022</t>
  </si>
  <si>
    <t>WOS:000218857800003</t>
  </si>
  <si>
    <t>Nkoro, E; Uko, AK</t>
  </si>
  <si>
    <t>This study examined the role of the domestic financial sector development in the relationship between foreign direct investment (FDI) inflows and inclusive growth in Nigeria over the period, 1981-2020 using annual time series. Analytically, the study employed the autoregressive distributed lag approach of cointegration. The bound test result shows that there is a long-run relationship between inclusive growth and financial sector development, as well as the other underlying variables. Empirically, the result reveals that the FDI exerted a significant positive effect on inclusive growth when the domestic financial sector has reached a certain minimum level of development. The result further shows that the FDI alone has a significant negative effect on inclusive growth. This means that FDI alone does not necessarily increase the well-being of the people, except when a certain minimum level of financial sector development is attained. This is evidence that the domestic financial sector development is a pre-condition for FDI to effectively promote inclusive growth in Nigeria. Therefore, the study recommends that the development of the domestic absorptive capacity-financial sector development should be extended by promoting reforms that will translate FDI inflow into inclusive growth.</t>
  </si>
  <si>
    <t>Nkoro, Emeka; Uko, Aham Kelvin</t>
  </si>
  <si>
    <t>Nkoro, E (corresponding author), Univ Port Harcourt, Port Harcourt, Nigeria.</t>
  </si>
  <si>
    <t>ahamuko@yahoo.com; nkoro23@yahoo.co.uk</t>
  </si>
  <si>
    <t>[Nkoro, Emeka] Univ Port Harcourt, Port Harcourt, Nigeria; [Uko, Aham Kelvin] Minist Finance, Umuahia, Abia State, Nigeria</t>
  </si>
  <si>
    <t>FOREIGN DIRECT INVESTMENT AND INCLUSIVE GROWTH: THE ROLE OF THE FINANCIAL SECTOR DEVELOPMENT</t>
  </si>
  <si>
    <t>Inclusive Growth; ARDL Approach; Foreign Direct Investment; Financial Sector Development; Threshold Level</t>
  </si>
  <si>
    <t>DEVELOPING-COUNTRIES; LINKAGES; FDI</t>
  </si>
  <si>
    <t>NKORO, EMEKA/HJY-9077-2023</t>
  </si>
  <si>
    <t>10.52950/ES.2022.11.2.008</t>
  </si>
  <si>
    <t>WOS:000901443200007</t>
  </si>
  <si>
    <t>Tamas, A</t>
  </si>
  <si>
    <t>Purpose - The aim of this paper is to find out the macro determinants of the Romanian pharmaceutical imports and exports from 2001 to 2018.Design / Methodology / Approach - A gravity model and a panel data were used, the software was EViews 10. The data were collected from the World Bank and the International Trade Centre databases.Findings - The gravity model had a high explanatory power for the Romanian pharmaceutical imports and exports. The market size, the health expenditures of the partner countries, sharing a common border, the EU membership, as well as the former CMEA (Council for Mutual Economic Assistance), have a positive impact on import and export flows, while the geographical distance and the economic distance have a negative impact on the Romanian pharmaceutical trade. Practical implications - The profile of the major suppliers for the Romanian pharmaceutical imports and the profile of the major receiving countries for the Romanian pharmaceutical exports were realized.Originality / Value - The paper offers a valuable insight into the Romanian pharmaceutical trade. The major macro determinants for the Romanian pharmaceutical imports are the share of the pharmaceutical exports in all exports and the export market penetration index for the partner country. The major macro determinants of the Romanian pharmaceutical exports are the share of pharmaceutical imports in all imports and the trade openness for the partner country.Limitations - The paper addresses only the macro determinants of the Romanian pharmaceutical trade flows, therefore further research for the micro determinants is needed.</t>
  </si>
  <si>
    <t>Tamas, Anca</t>
  </si>
  <si>
    <t>Tamas, A (corresponding author), Univ Bucharest Econ Studies, Bucharest, Romania.</t>
  </si>
  <si>
    <t>anca.tamas@rei.ase.ro</t>
  </si>
  <si>
    <t>[Tamas, Anca] Univ Bucharest Econ Studies, Bucharest, Romania</t>
  </si>
  <si>
    <t>THE MACRO DETERMINANTS OF THE ROMANIAN PHARMACEUTICAL IMPORTS AND EXPORTS IN 2001-2018 PERIOD USING THE GRAVITY MODEL</t>
  </si>
  <si>
    <t>gravity model; macro determinants; Romania; pharmaceutical products; imports; exports</t>
  </si>
  <si>
    <t>TRADE; IMPACT</t>
  </si>
  <si>
    <t>142</t>
  </si>
  <si>
    <t>10.52950/ES.2021.10.1.008</t>
  </si>
  <si>
    <t>WOS:000703061400008</t>
  </si>
  <si>
    <t>Altinbas, H</t>
  </si>
  <si>
    <t>This paper examines co-movements and interrelationships among 6 emerging and 5 developed stock market returns between period 2001- 2017. First, principal components are extracted from returns. Results show that, for the period analyzed, there is no strong global stock market integration and there isn't any change in patterns of correlations of returns except short-term disturbances in global financial crisis time. Second, partial least squares regression models are used for predicting each stock market returns with other stock markets' current and all markets' up to three month lagged returns. Results identify divergence between developed and emerging markets and greater number of latent transmission channels among former ones. Findings indicate a strong integrity among global stock markets is not yet appeared and considered together with previous studies, today's international market structure can be attributed to last two decades of 20th century. International investors still may benefit from international portfolio diversification opportunities.</t>
  </si>
  <si>
    <t>Altinbas, Hazar</t>
  </si>
  <si>
    <t>Altinbas, H (corresponding author), Beykent Univ, Istanbul, Turkey.</t>
  </si>
  <si>
    <t>altinbashazar@gmail.com</t>
  </si>
  <si>
    <t>[Altinbas, Hazar] Beykent Univ, Istanbul, Turkey</t>
  </si>
  <si>
    <t>Beykent University</t>
  </si>
  <si>
    <t>EXAMINING TIME-VARYING INTEGRITY AND INTERRELATIONSHIPS AMONG GLOBAL STOCK MARKETS</t>
  </si>
  <si>
    <t>Stock market integration; principal components analysis; partial least squares regression; international portfolio diversification</t>
  </si>
  <si>
    <t>FINANCIAL CRISIS; REGIONAL-INTEGRATION; COMOVEMENTS; US; INTERDEPENDENCE; PACIFIC</t>
  </si>
  <si>
    <t>Altinbas, Hazar/AAF-5573-2020</t>
  </si>
  <si>
    <t>Altinbas, Hazar/0000-0001-8160-0611</t>
  </si>
  <si>
    <t>10.20472/ES.2020.9.1.001</t>
  </si>
  <si>
    <t>WOS:000543252500001</t>
  </si>
  <si>
    <t>Gill, V; Li, FC; Matovu, C</t>
  </si>
  <si>
    <t>Financial literacy has been recognized as a key skill that equips us with knowledge to manage our financial resources effectively, especially in an increasingly complex financial scenario. Despite its significance, studies around the world indicate that much of the world's population still suffers from financial illiteracy and that measures to remedy the problem are urgently needed. This research focuses on millennials that are the biggest component of the labor force in Canada and as of 2012, households in Canada of the age group under 35 held over 824 billion in assets. Millennials are vulnerable to higher than average levels of disappointment due to their unrealistic financial goals. Despite of their decent earnings, they lack money management skills. The way they behave towards financial literacy may severely affect the economies and societies in which they choose to settle. This study finds out the factors motivating millennials to become financially educated and the best way to spread financial education among motivated people. Moreover, the focus of this research is to find out the sources that millennials get their financial information from. Also, the factors influencing the perception of financial literacy among low-income millennials in comparison to middle income group are studied. Based on our data analysis, we conclude that the overall perception of millennials that they are fairly knowledgeable seems to be a hindrance to their financial literacy. Financially empowered Canadians will reduce the burden on the social safety net and enable them to better plan for their own future. Though there are several programs launched by governments and other organizations in Canada, financial literacy is still a large scale problem. This research proposes future studies on financial literacy among youngsters and millennials so that timely action could be taken to prepare them for their future goals.</t>
  </si>
  <si>
    <t>Gill, Varinder; Li, Fuk Chang; Matovu, Charles</t>
  </si>
  <si>
    <t>Gill, V (corresponding author), Seneca Coll Appl Arts &amp; Technol, Toronto, ON, Canada.</t>
  </si>
  <si>
    <t>varinder.gill@senecacollege.ca</t>
  </si>
  <si>
    <t>[Gill, Varinder; Li, Fuk Chang] Seneca Coll Appl Arts &amp; Technol, Toronto, ON, Canada; [Matovu, Charles] Royal Bank Canada, Prince Albert, SK, Canada</t>
  </si>
  <si>
    <t>Bank of Canada</t>
  </si>
  <si>
    <t>ANALYSIS OF FACTORS THAT INFLUENCE FINANCIAL LITERACY OF MILLENNIALS IN CANADA</t>
  </si>
  <si>
    <t>Financial Literacy; Financial Goals; Financial Resources; Financial Advice; Financial Products; Financial Commitments; Alternative Financial Services; Millennials</t>
  </si>
  <si>
    <t>101</t>
  </si>
  <si>
    <t>10.20472/ES.2020.9.1.005</t>
  </si>
  <si>
    <t>WOS:000543252500005</t>
  </si>
  <si>
    <t>Kaderábková, B; Jasová, E</t>
  </si>
  <si>
    <t>The aim of the paper is to analyse the development and the level of cost inflation pressures originating from the labour market in terms of the different levels of the Czech Republic. At first, we will mention several definitions of unit labour costs and the reasons for their examination and monitoring. Then we will select the concept of the nominal and real unit wage costs and data for the macro-level and mezzo-level in the Czech Republic. It is also evaluated the development of real unit wage costs indicator on individual levels of the Czech Republic and extent the wage inflation potential on them. Finally, we localize the first clues about the negative impact of wages on prices on the mezzo-level, which can be used for creating the prediction of the national economy in the near future.</t>
  </si>
  <si>
    <t>Kaderabkova, Bozena; Jasova, Emilie</t>
  </si>
  <si>
    <t>Kaderábková, B (corresponding author), Czech Tech Univ, Fac Civil Engn, Prague, Czech Republic.</t>
  </si>
  <si>
    <t>Kaderabb@fsv.cvut.cz; ekonomka_2@hotmail.com</t>
  </si>
  <si>
    <t>[Kaderabkova, Bozena] Czech Tech Univ, Fac Civil Engn, Prague, Czech Republic; [Jasova, Emilie] Minist Labour &amp; Social Affairs, Prague, Czech Republic</t>
  </si>
  <si>
    <t>DEVELOPMENT OF REAL UNIT WAGE COSTS ON THE MACRO-AND MEZO-LEVEL OF THE CZECH REPUBLIC</t>
  </si>
  <si>
    <t>Wage cost inflation pressures; nominal unit wage costs; real unit wage costs; mezzo-level; macro-level; wage cost inflation potential</t>
  </si>
  <si>
    <t>Kadeřábková, Božena/0000-0001-8206-2237</t>
  </si>
  <si>
    <t>59</t>
  </si>
  <si>
    <t>10.20472/ES.2019.8.2.004</t>
  </si>
  <si>
    <t>WOS:000503977600004</t>
  </si>
  <si>
    <t>Bednár, M</t>
  </si>
  <si>
    <t>This paper analyses the current debt situation of five Southern countries of the eurozone - Spain, France, Greece, Italy, and Portugal. By using values of key debt variables between 1996 and 2016, we show that all the countries, except Italy, are caught in a debt trap. Moreover, Greece and Portugal cannot solely rely on fiscal austerity because they would need to achieve unreasonably high budgetary surpluses in a period longer than 30 years to reduce the excessive debts. Moderate results were shown in the case of France and Spain. Nevertheless, the latter country is suffering from high real interest rates on the government debt which are currently higher than 10%. Moreover, we identified and analysed four main possibilities of dealing with the debts: debt monetization, fiscal consolidation, structural reforms, and sovereign default. The debt monetization as practised by the ECB is not an appropriate solution, its secondary effects are making the situation worse, while its primary effects are based on a short-term perspective. Appropriate fiscal consolidation seems to be based on cutting expenditures. However, the target is not achievable without structural reforms. Some authors claim, that the reforms should be mainly demand-driven, however, we show that this is not the case. Based on historical evidence, the GDP growth does not serve as the main factor of reducing indebtedness. In fact, it was significant in less than 40% of the time in the examined period. Finally, we claim that due to the political motivations, there is a lack of emphasis on real competitive advantages. A return to market principles in many cases is needed, which is in contrast with the usual growth-driven reforms. When there is an insufficient political will to carry out reforms, a proper and fully-executed sovereign default would accelerate functioning of correction mechanisms in the EMU/EU. Unfortunately, such action was not executed in the case of Greece, even though the country has de-facto bankrupted.</t>
  </si>
  <si>
    <t>Bednar, Milan</t>
  </si>
  <si>
    <t>Bednár, M (corresponding author), Univ Econ Prague, Fac Econ, Prague, Czech Republic.</t>
  </si>
  <si>
    <t>milan.bednar@vse.cz</t>
  </si>
  <si>
    <t>[Bednar, Milan] Univ Econ Prague, Fac Econ, Prague, Czech Republic</t>
  </si>
  <si>
    <t>SOUTHERN COUNTRIES OF THE EUROPEAN UNION IN A DEBT TRAP: WHAT OPTIONS ARE ON THE TABLE?</t>
  </si>
  <si>
    <t>European Union; eurozone; indebtedness; debt trap; economic policy</t>
  </si>
  <si>
    <t>PUBLIC DEBT; GROWTH</t>
  </si>
  <si>
    <t>Bednář, Milan/IVV-4929-2023</t>
  </si>
  <si>
    <t>Bednář, Milan/0000-0001-8253-0379</t>
  </si>
  <si>
    <t>10.20472/ES.2018.7.2.001</t>
  </si>
  <si>
    <t>WOS:000450671500001</t>
  </si>
  <si>
    <t>Mirvald, M; Tománková, M</t>
  </si>
  <si>
    <t>In comparison with other basic courses at the University of Economics in Prague there are basic economics courses taught by the Department of Economics that regularly show higher fail rates, specifically more than 35 %. A standard evaluation should be done in time and shall use different methods. Using quantitative methods, our analysis tries to identify key determinants of students' success. The data were obtained via a questionnaire during the last lectures in the winter semester of 2016/17 and in the winter semester of 2017/18. As opposed to existing studies, we also consider variables that weren't previously possible to observe, such as the use of IT technologies during lectures and studying from materials in electronic form.</t>
  </si>
  <si>
    <t>Mirvald, Michal; Tomankova, Martina</t>
  </si>
  <si>
    <t>Mirvald, M (corresponding author), Univ Econ Prague, Fac Econ, Dept Econ, Prague, Czech Republic.</t>
  </si>
  <si>
    <t>michal.mirvald@vse.cz; xtomm50@vse.cz</t>
  </si>
  <si>
    <t>[Mirvald, Michal] Univ Econ Prague, Fac Econ, Dept Econ, Prague, Czech Republic; [Tomankova, Martina] Univ Econ Prague, Fac Econ, Dept Econ &amp; Social Policy, Prague, Czech Republic</t>
  </si>
  <si>
    <t>Prague University of Economics &amp; Business; Prague University of Economics &amp; Business</t>
  </si>
  <si>
    <t>THE DETERMINANT OF SUCCESS IN BASIC ECONOMICS COURSES TAUGHT BY THE DEPARTMENT OF ECONOMICS AT THE UNIVERSITY OF ECONOMICS IN PRAGUE</t>
  </si>
  <si>
    <t>Economics; economics courses; education; determinant; fail rate; midterm points; test score</t>
  </si>
  <si>
    <t>INTRODUCTORY ECONOMICS</t>
  </si>
  <si>
    <t>Mirvald, Michal/F-2417-2018</t>
  </si>
  <si>
    <t>Mirvald, Michal/0000-0001-7746-8240</t>
  </si>
  <si>
    <t>10.20472/ES.2018.7.1.005</t>
  </si>
  <si>
    <t>WOS:000432932500005</t>
  </si>
  <si>
    <t>Koralun-Bereznicka, J</t>
  </si>
  <si>
    <t>According to the leading theories of the firm the size-performance relation is not obvious neither in terms of its significance nor direction. The review of the previous empirical research also provides mixed evidence in the field. The aim of this study is to further explore this relationship by considering two potentially important factors - the country and industry specificity. In contrast to most studies, where the overall corporate performance often seems to be narrowed to some profitability aspects, this research takes into account a much wider range of corporate performance ratios. The way country and industry features affect size-performance relationship is analysed on a sample of private firms of three sizes from 13 industries across 9 EU countries in the period 2000-2010. The research methodology includes the analysis of variance, taxonomic method of aggregation, linear ranking and adjusted Rand's measure used for comparing partitions. Findings provide evidence that the variability of the size-performance relationship is both country-and industry-dependent, with a slight dominance of the latter factor.</t>
  </si>
  <si>
    <t>Koralun-Bereznicka, Julia</t>
  </si>
  <si>
    <t>Koralun-Bereznicka, J (corresponding author), Univ Gdansk, PL-80952 Gdansk, Poland.</t>
  </si>
  <si>
    <t>jkb@wzr.ug.edu.pl</t>
  </si>
  <si>
    <t>[Koralun-Bereznicka, Julia] Univ Gdansk, PL-80952 Gdansk, Poland</t>
  </si>
  <si>
    <t>Fahrenheit Universities; University of Gdansk</t>
  </si>
  <si>
    <t>CORPORATE SIZE-PERFORMANCE RELATION ACROSS COUNTRIES AND INDUSTRIES: FINDINGS FROM THE EUROPEAN UNION</t>
  </si>
  <si>
    <t>firm size; corporate performance; European Union; country factor; industry factor</t>
  </si>
  <si>
    <t>FIRM SIZE; FINANCIAL RATIOS; PROFITABILITY</t>
  </si>
  <si>
    <t>Koralun-Bereźnicka, Julia/P-3478-2016</t>
  </si>
  <si>
    <t>Koralun-Bereźnicka, Julia/0000-0003-4498-0381</t>
  </si>
  <si>
    <t>50</t>
  </si>
  <si>
    <t>WOS:000375775900004</t>
  </si>
  <si>
    <t>Andelinovic, M; Vucemil, I</t>
  </si>
  <si>
    <t>Comparative fundamental analysis of stock market indices in former Yugoslavia in 2011 is conducted in this paper. The comparison is conducted on the basis of the fundamental indicators which have been calculated from the financial reports of the companies that are part of the market index. Fundamental analysis was performed, initially, by making fundamental analysis of each company's stock in the index and then, based on the weight of the company's stock in the market index, fundamental analysis of the index is performed. For the purpose of thorough comparative analysis of the markets in Croatia, Slovenia, Serbia, Bosnia and Herzegovina, Montenegro and Macedonia, the fundamental indicators of investment, liquidity and profitability, which are considered to give a relevant insight of the stock market, were calculated.</t>
  </si>
  <si>
    <t>Andelinovic, Mihovil; Vucemil, Ivana</t>
  </si>
  <si>
    <t>Andelinovic, M (corresponding author), Fac Econ &amp; Business Zagreb, Zagreb, Croatia.</t>
  </si>
  <si>
    <t>[Andelinovic, Mihovil; Vucemil, Ivana] Fac Econ &amp; Business Zagreb, Zagreb, Croatia</t>
  </si>
  <si>
    <t>Comparative Fundamental Analysis of Stock Market Indices in Ex-Yugoslavia Countries</t>
  </si>
  <si>
    <t>Fundamental analysis; Stock exchange; Ex - Yugoslavia; Stock index; Comparative analysis; Investment decision</t>
  </si>
  <si>
    <t>WOS:000218850100001</t>
  </si>
  <si>
    <t>Skorepa, M; Seidler, J</t>
  </si>
  <si>
    <t>This article is concerned with the regulation of banks on the basis of their different degrees of systemic importance. It proposes a specific approach to calculating a bank's systemic importance to the domestic banking sector. The article goes on to propose a method for assessing the additional capital requirement for a bank based on the estimated cost impacts of failure of the bank on the Czech financial sector and the economy as a whole. The proposed approach is used to obtain systemic importance scores and capital buffers for individual banks in the Czech Republic. According to the calculations, the highest capital buffer is 4%. However, a non- zero capital buffer should not be interpreted as a signal that the bank is too big to fail and would therefore be guaranteed a public bail- out if it got into difficulties.</t>
  </si>
  <si>
    <t>Skorepa, Michal; Seidler, Jakub</t>
  </si>
  <si>
    <t>Skorepa, M (corresponding author), Czech Natl Bank, Prague, Czech Republic.</t>
  </si>
  <si>
    <t>[Skorepa, Michal; Seidler, Jakub] Czech Natl Bank, Prague, Czech Republic</t>
  </si>
  <si>
    <t>Czech National Bank</t>
  </si>
  <si>
    <t>An additional capital requirement based on the domestic systemic importance of a bank</t>
  </si>
  <si>
    <t>131</t>
  </si>
  <si>
    <t>WOS:000218855100007</t>
  </si>
  <si>
    <t>Emmer, F; Lacko, J; Slany, M</t>
  </si>
  <si>
    <t>This study examines the persistence of spatial autocorrelation in housing prices within the Brno metropolitan area, focusing on the dynamics between the core city and its peripheral municipalities. The aim of the study is to test whether spatial autocorrelation exists and the extent to which it can be explained by traditional variables. Using a log-linear specification, the analysis employs a hedonic price model estimated separately for the city's central and peripheral areas. The dataset comprises 19,286 residential transactions from the period 2020-2023. Explanatory variables include structural characteristics, land use, crime rates, and accessibility to services. Spatial autocorrelation is measured using Moran's I and Local Indicators of Spatial Association, both on raw data and model residuals. The results reveal that price clustering is substantially stronger in peripheral areas, where lower market liquidity and limited substitutability of dwellings amplify the transmission of price signals across municipal boundaries. The findings suggestthat localized factors such as planning agreements and limited market liquidity affect price transmission across municipal borders. The study's findings highlight that spatial autocorrelation is not merely a statistical pattern but a mechanism shaping housing affordability, market efficiency, and the distribution of price shocks. In peripheral areas, prices are strongly affected by proximity to the city center and access to public infrastructure, indicating the need for coordinated metropolitan policies, particularly in rapidly growing suburban areas where spillover effects are most pronounced. The study contributes to housing economics by quantifying the structural sources of spatial dependence and demonstrating their relevance for metropolitan policy design.</t>
  </si>
  <si>
    <t>Emmer, Filip; Lacko, Jindrich; Slany, Martin</t>
  </si>
  <si>
    <t>Emmer, F (corresponding author), Masaryk Univ, Fac Econ &amp; Adm, Dept Reg Econ, Brno, Czech Republic.</t>
  </si>
  <si>
    <t>filip.emmer@mail.muni.cz</t>
  </si>
  <si>
    <t>ClimateSense project of the Multi-GIS CHIST-ERA Call 2023; Masaryk University [2142]</t>
  </si>
  <si>
    <t>ClimateSense project of the Multi-GIS CHIST-ERA Call 2023; Masaryk University</t>
  </si>
  <si>
    <t>This research was funded by: ClimateSense project of the Multi-GIS CHIST-ERA Call 2023 (Jindra Lacko) and Masaryk University internal grant No. 2142, Regional property market analysis-foreign internship.</t>
  </si>
  <si>
    <t>[Emmer, Filip] Masaryk Univ, Fac Econ &amp; Adm, Dept Reg Econ, Brno, Czech Republic; [Lacko, Jindrich] Prague Univ Econ &amp; Business, Fac Informat &amp; Stat, Dept Econometr, Prague, Czech Republic; [Slany, Martin] CEVRO Univ, Dept Econ, Prague, Czech Republic</t>
  </si>
  <si>
    <t>Masaryk University; Prague University of Economics &amp; Business</t>
  </si>
  <si>
    <t>Spatial Autocorrelation in Housing Prices: Analysis of the Brno Area</t>
  </si>
  <si>
    <t>Local housing market; Spatial autocorrelation; House price analysis</t>
  </si>
  <si>
    <t>Lacko, Jindra/GWU-6551-2022</t>
  </si>
  <si>
    <t>367</t>
  </si>
  <si>
    <t>385</t>
  </si>
  <si>
    <t>10.31181/ijes1512026240</t>
  </si>
  <si>
    <t>FT4AK</t>
  </si>
  <si>
    <t>WOS:001726949700001</t>
  </si>
  <si>
    <t>Cáp, V; Feurich, M; Lukavec, M</t>
  </si>
  <si>
    <t>The main contribution of the paper is the development of a new way of assessing the efficiency of public administration using statistical methods - multivariate regression (identification of exogenous factors) and residual analysis (identification of regression residuals). The methodology presented is intuitive, practical and, if appropriately set up, globally applicable for the evaluation of a wide range of processes taking place in the public sector on the principle of "action and reaction". Putting the methodology into practice can go some way to satisfying the "taxpayer hunger" for information about whether the money they pay in taxes is being used wisely. It makes it possible to assess efficiency in a particular institution or to compare similar processes in several institutions over a given period of time. The methodology has been developed on the basis of audit findings (prepared by the supreme audit institution for the public sector in a democratic state) and their implications. The developed methodology brings a new perspective to the traditional claim that public sector effectiveness is virtually impossible to measure and that factors for objective evaluation of public sector managers cannot be easily established.</t>
  </si>
  <si>
    <t>Cap, Vilem; Feurich, Marek; Lukavec, Martin</t>
  </si>
  <si>
    <t>Cáp, V (corresponding author), Prague Univ Econ &amp; Business, Prague, Czech Republic.</t>
  </si>
  <si>
    <t>feurichmarek@gmail.com; lukavec@gmail.com; Vilem.cap@seznam.cz</t>
  </si>
  <si>
    <t>Internal Grant of the University of Economics in Prague [IG507020]</t>
  </si>
  <si>
    <t>Internal Grant of the University of Economics in Prague</t>
  </si>
  <si>
    <t>Funding: This work is financed by the Internal Grant of the University of Economics in Prague with the title "Proposal of a methodology for evaluating the impact of the SAO's audit conclusions on the economy and efficiency of the use of public funds within the system of public control and proposal of opportunities to improve the SAO's position towards territorial self-governing units" [grant number IG507020] .</t>
  </si>
  <si>
    <t>[Cap, Vilem; Feurich, Marek; Lukavec, Martin] Prague Univ Econ &amp; Business, Prague, Czech Republic</t>
  </si>
  <si>
    <t>"ACTION AND REACTION"- A NEW PUBLIC SECTOR EFFECTIVENESS ASSESSMENT METHODOLOGY</t>
  </si>
  <si>
    <t>Performance audit; Supreme audit institution; Evaluation; Public administration; Efficiency; Public finance</t>
  </si>
  <si>
    <t>AUDIT</t>
  </si>
  <si>
    <t>Lukavec, Martin/LZI-5688-2025</t>
  </si>
  <si>
    <t>146</t>
  </si>
  <si>
    <t>10.52950/ES.2024.13.1.006</t>
  </si>
  <si>
    <t>RR2C5</t>
  </si>
  <si>
    <t>WOS:001229313100001</t>
  </si>
  <si>
    <t>Cadil, J; Kopecky, M; Jurcik, T</t>
  </si>
  <si>
    <t>"Equal pay for equal work " is one of the backbone principles of Responsible Leadership. It is also deeply incorporated in legislation, mostly in developed countries. In recent decades, the gender pay gap has been put forward as a general indicator of equality by policy makers and researches alike. Yet, the research outcomes are disturbingly unsettled in comparison to bold political proclamations that are often based on simplified statistics. In our article we show, that gender pay gap shrinks substantially if firm-level job grades (based on Hay methodology) are used. The methodology used is gender neutral and focuses solely on the job size, not on the incumbent. Moreover, we show that the gender pay gap is not reflecting the idea of "equal pay for equal work " well. In fact, we conclude that people are being paid unequally regardless their gender. Low or non-existent gender pay gap then might just camouflage real inequalities leading managers and stakeholders to false feeling that company follows responsible leadership principles as defined by Steve Kempster (2016).</t>
  </si>
  <si>
    <t>Cadil, Jan; Kopecky, Martin; Jurcik, Tomas</t>
  </si>
  <si>
    <t>Cadil, J (corresponding author), Unicorn Univ, Dept Econ &amp; Management, Prague, Czech Republic.</t>
  </si>
  <si>
    <t>tomas.jurcik@vse.cz; jan.cadil@vse.cz; martin.kopecky@vse.cz</t>
  </si>
  <si>
    <t>[Cadil, Jan] Unicorn Univ, Dept Econ &amp; Management, Prague, Czech Republic; [Kopecky, Martin; Jurcik, Tomas] Prague &amp; Univ Econ, Dept Management, BDAdvisory, Prague, Czech Republic</t>
  </si>
  <si>
    <t>JOB GRADE CAMOUFLAGE: WHEN LOW GENDER PAY GAP DOES NOT MEAN EQUAL PAY</t>
  </si>
  <si>
    <t>gender pay gap; equal pay; responsible leadership; job grade; decomposition</t>
  </si>
  <si>
    <t>WAGE GAP; PROPENSITY SCORE; DISCRIMINATION; DIFFERENTIALS; SELECTION; EARNINGS; FAMILY; WOMEN; WORK; BIAS</t>
  </si>
  <si>
    <t>Cadil, Jan/CAF-0131-2022</t>
  </si>
  <si>
    <t>10.52950/ES.2022.11.2.003</t>
  </si>
  <si>
    <t>WOS:000901443200004</t>
  </si>
  <si>
    <t>Rotschedl, J</t>
  </si>
  <si>
    <t>The paper deals with the issue of intertemporal discounting from the perspective of income groups, savings, financial reserves, and loans. The study included a total of 599 individuals with an average age of 38.3 years (min. 16 and max. 82 years) who answered classical questions focused on time discounting and impulsive behaviour. In total, four possible scenarios were analysed: a small reward (CZK 100) with a delay of 1 day, a small reward with a delay of 1 month, a large reward (CZK 100,000) with a delay of 1 day and a large reward with a delay of 1 month. The delayed reward was always increased by 10% (i.e., CZK 110 or CZK 110,000). Using the three hypotheses, the analyses confirm that individuals with extremely low incomes have savings only in 26.4% of the cases, while individuals with the highest incomes have savings in 92.2% of the cases (p=0.0000). Furthermore, it was revealed that individuals with savings are approximately 1.7 times more likely to have higher patience than individuals without savings. Individuals with a financial reserve are approximately 1.9 times more likely to have higher patience than individuals without a reserve. Finally, individuals with no debt are 1.6 times more likely to have higher patience than individuals with debt. The paper also complements the conclusions with three reserve bands of subjective discount rates for the examined groups of individuals. The results have implications for the financial management of individuals and thus for defining the risk of poverty.</t>
  </si>
  <si>
    <t>Rotschedl, Jiri</t>
  </si>
  <si>
    <t>Internal Grant Agency of the University of Economics in Prague [VSE IGS F5/3/2019]</t>
  </si>
  <si>
    <t>Internal Grant Agency of the University of Economics in Prague</t>
  </si>
  <si>
    <t>The paper was prepared with the financial support of the Internal Grant Agency of the University of Economics in Prague, grant number: VSE IGS F5/3/2019. The paper publishes several selected results of doctoral thesis of author: Rotschedl (2022)</t>
  </si>
  <si>
    <t>[Rotschedl, Jiri] Prague Univ Econ &amp; Business, Prague, Czech Republic</t>
  </si>
  <si>
    <t>STUDY OF INTERTEMPORAL DISCOUNTING ACCORDING TO INCOME GROUP, SAVINGS, AND LOANS</t>
  </si>
  <si>
    <t>Savings Loans Subjective Discount Rates low income Intertemporal discounting Time Delay; Discounting Decision Making Delayed Reward</t>
  </si>
  <si>
    <t>VALUES</t>
  </si>
  <si>
    <t>WOS:000791160500005</t>
  </si>
  <si>
    <t>This study investigates the effect of climate change on economic growth. In the study, it has been used over the period from 1996 to 2014 for EU-28 countries. We applied endogeneity, cross-sectional dependence and slope homogeneity tests. Then, we used panel unit-root and panel cointegration tests. Estimated random coefficient panel regression results show that increasing carbon emission contributes to economic growth in North and East Europe regions countries, relatively cold side. In South-West Europe countries, coefficient of CO2 is insignificant. Increasing carbon emission positively effect on economic growth through especially agricultural and tourism sector outputs in North and East Europe regions.</t>
  </si>
  <si>
    <t>THE RELATION BETWEEN CLIMATE CHANGE AND ECONOMIC GROWTH: THE IN-VESTIGATION THE REGIONAL DIFFERENCES WITH RCM MODEL IN EU-28 COUNTRIES</t>
  </si>
  <si>
    <t>Carbon emission; Economic Growth; Random Coefficient Model</t>
  </si>
  <si>
    <t>KUZNETS CURVE HYPOTHESIS; CARBON-DIOXIDE EMISSIONS; ENERGY-CONSUMPTION; CO2 EMISSIONS; PATTERNS; IMPACTS</t>
  </si>
  <si>
    <t>135</t>
  </si>
  <si>
    <t>10.20472/ES.2020.9.1.008</t>
  </si>
  <si>
    <t>WOS:000543252500008</t>
  </si>
  <si>
    <t>Deyneli, F</t>
  </si>
  <si>
    <t>Fiscal institutions tend to affect government deficit besides the macroeconomic variables. Fiscal institutions cover all rules and regulations in the budgetary process. Countries already have a standard performance budgeting framework to allocate budget resources. However, some countries don't connect performance information with budget results, which means that performance information has no effect on the budgetary result if targets are not met.This article investigates the relationship between budget deficit and performance budgeting system (II). More specifically, our aim is to investigate the relationship between general government deficit and performance budgeting system when there are no budgetary consequences if targets are not met.For this purpose, the 2016 OECD Performance Budgeting Survey data will be used to define the performance budgeting variables. The results show that countries which have budgetary consequences if targets are not met tend to have a lower government deficit.</t>
  </si>
  <si>
    <t>Deyneli, Fatih</t>
  </si>
  <si>
    <t>Deyneli, F (corresponding author), Pamukkale Univ, Denizli, Turkey.</t>
  </si>
  <si>
    <t>fdeyneli@pau.edu.tr</t>
  </si>
  <si>
    <t>[Deyneli, Fatih] Pamukkale Univ, Denizli, Turkey</t>
  </si>
  <si>
    <t>Pamukkale University</t>
  </si>
  <si>
    <t>DOES PERFORMANCE BUDGETING SYSTEM AFFECT FISCAL PERFORMANCE IN OECD COUNTRIES?</t>
  </si>
  <si>
    <t>Performance budgeting; fiscal performance; government deficit; OECD countries; performance information</t>
  </si>
  <si>
    <t>/AAD-3180-2019</t>
  </si>
  <si>
    <t>10.20472/ES.2019.8.2.002</t>
  </si>
  <si>
    <t>WOS:000503977600002</t>
  </si>
  <si>
    <t>Vozárová, P</t>
  </si>
  <si>
    <t>In this paper, I propose a theoretical model analyzing the impact of FDI on exports from the host country. Using the framework of monopolistic competition with heterogenous firms, I show that the entry of highly efficient MNEs increases competition in the export market, which leads to crowding-out of domestic exporters. As a result, even though overall efficiency of the industry increases, exports by this industry may decrease.Further on, I add into my model a potential spillover effect that FDI can induce by lowering costs associated to export activities for all firms. I show that in such situation, the increased efficiency is more likely to outweigh the negative competition effect, resulting in larger exports from the host country.</t>
  </si>
  <si>
    <t>Vozarova, Pavla</t>
  </si>
  <si>
    <t>Vozárová, P (corresponding author), Univ Econ, Prague, Czech Republic.</t>
  </si>
  <si>
    <t>pavla.vozarova@vse.cz</t>
  </si>
  <si>
    <t>[Vozarova, Pavla] Univ Econ, Prague, Czech Republic</t>
  </si>
  <si>
    <t>THE ROLE OF FDI IN FOSTERING EXPORTS FROM THE HOST COUNTRY</t>
  </si>
  <si>
    <t>FDI; MNE; spillovers; exports</t>
  </si>
  <si>
    <t>/AAP-8093-2020</t>
  </si>
  <si>
    <t>10.20472/ES.2015.4.3.005</t>
  </si>
  <si>
    <t>WOS:000218864700005</t>
  </si>
  <si>
    <t>Donatiello, G; D'Orazio, M; Frattarola, D; Rizzi, A; Scanu, M; Spaziani, M</t>
  </si>
  <si>
    <t>The purpose of this paper is to evaluate the possibility of applying statistical matching on two different data sources to create an integrated database with detailed information on households income and consumption expenditures in Italy. The data to integrate are those of EU-SILC (EU Statistics on Income and Living Condition) 2012, with income reference year 2011, and the HBS (Household Budget Survey) 2011. This paper explores which are the matching approaches more suitable with the final objective and provides insights concerning some important steps of the integration process. In order to avoid the statistical matching under the conditional independence assumption (CIA) it is evaluated the usage of the available auxiliary information (household monthly income) and the main results are also presented.</t>
  </si>
  <si>
    <t>Donatiello, Gabriella; D'Orazio, Marcello; Frattarola, Doriana; Rizzi, Antony; Scanu, Mauro; Spaziani, Mattia</t>
  </si>
  <si>
    <t>Donatiello, G (corresponding author), Italian Natl Inst Stat ISTAT, Socioecon Stat Directorate, Viale Oceano Pacifico 171, I-00144 Rome, Italy.</t>
  </si>
  <si>
    <t>madorazi@istat.it; scanu@istat.it; mspaziani@istat.it; anrizzi@istat.it; frattarola@istat.it; donatiel@istat.it</t>
  </si>
  <si>
    <t>[Donatiello, Gabriella; Frattarola, Doriana; Rizzi, Antony; Spaziani, Mattia] Italian Natl Inst Stat ISTAT, Socioecon Stat Directorate, Viale Oceano Pacifico 171, I-00144 Rome, Italy; [D'Orazio, Marcello] Italian Natl Inst Stat ISTAT, Struct Econ Stat Enterprises &amp; Inst, Int Trade &amp; Consumer Prices Directorate, I-00144 Rome, Italy; [Scanu, Mauro] Italian Natl Inst Stat ISTAT, Dev Informat Syst &amp; Corp Prod, Informat Management &amp; Qual Assessment Directorate, I-00184 Rome, Italy</t>
  </si>
  <si>
    <t>Statistical Matching of Income and Consumption</t>
  </si>
  <si>
    <t>Statistical matching; Survey data integration; Income; Consumption</t>
  </si>
  <si>
    <t>WOS:000218859600002</t>
  </si>
  <si>
    <t>Bista, NB</t>
  </si>
  <si>
    <t>The proportion of domestic borrowing has been increasing in comparison to foreign borrowing in fiscal deficits in Nepal. This paper investigates the impact of domestic borrowing on private investment, interest rate, commercial banks loan to private sector and economic growth in Nepal. The study analyses the time series annual data from 1975 to 2011. The long run and short run relationships are established by using Autoregressive Distributed Lag (ARDL) and error correction models. The empirical results show that domestic borrowing has positive and significant impact on private investment and economic growth rate in long run and short run. Similarly, it has negative relationship with lending interest rate and no effect on the commercial banks loan to private sector in Nepal. The overall results empirically verify that the effect of domestic borrowing on private investment and economic growth rate is positive and confirms the Crowding-in effect as described by Keynesians in the case of Nepalese economy. Nepal, as being a developing country needs huge government fund for economic development. Government of Nepal can further utilize the domestic loan for government budget deficit financing.</t>
  </si>
  <si>
    <t>Bista, Nar Bahadur</t>
  </si>
  <si>
    <t>Bista, NB (corresponding author), Global Coll Management, Kathmandu, Nepal.</t>
  </si>
  <si>
    <t>[Bista, Nar Bahadur] Global Coll Management, Kathmandu, Nepal</t>
  </si>
  <si>
    <t>Government Domestic Borrowing and Private Investment in Nepal</t>
  </si>
  <si>
    <t>Fiscal deficit; domestic borrowing; private investment; interest rate; ARDL and ECM models</t>
  </si>
  <si>
    <t>WOS:000218853000003</t>
  </si>
  <si>
    <t>Viducic, L; Viducic, V; Boras, D; Susak, T</t>
  </si>
  <si>
    <t>Viducic, Ljiljana; Viducic, Vinko; Boras, Damir; Susak, Toni</t>
  </si>
  <si>
    <t>Viducic, L (corresponding author), Univ Split, Split, Croatia.</t>
  </si>
  <si>
    <t>[Viducic, Ljiljana] Univ Split, Split, Croatia; Univ Zagreb, Zagreb, Croatia</t>
  </si>
  <si>
    <t>University of Split; University of Zagreb</t>
  </si>
  <si>
    <t>SME ' s business environment: The case of Croatia</t>
  </si>
  <si>
    <t>MARKETS; GROWTH</t>
  </si>
  <si>
    <t>Šušak, Toni/B-5217-2019; /ABH-8483-2020</t>
  </si>
  <si>
    <t>152</t>
  </si>
  <si>
    <t>165</t>
  </si>
  <si>
    <t>WOS:000218855100009</t>
  </si>
  <si>
    <t>Fan, QQ; Yang, YT</t>
  </si>
  <si>
    <t>This study pioneers the application of impression management theory to tourism impulse buying, identifying four novel self-presentation attributes. Data were collected from an online and an offline survey of 345 Chinese university students. Using SPSS22.0 and AMOS21.0 statistical software, this paper analyses the pre-survey and formal survey data through descriptive statistics, reliability and validity tests, correlation analysis and structural equation model testing, and the calculation results verify the validity of the research hypotheses and models proposed in this paper. The results reveal that the four self-presentation attributes, professionalism, interactivity, homophily, and entertainment, positively influence young people's impulsive buying tendency. Among them, the influence of professionalism exceeds the other three attributes, and its impact on perceived value exceeds the impact on flow experience. Interactivity had a greater impact on the flow experience, outpacing the other three attributes. Homogeneity had a slightly stronger effect on perceived value than on flow experience. Entertainment has more of an impact on perceived value than the other three attributes. Moreover, flow experience and perceived value significantly affect impulsive buying and mediate these relationships. Also, perceived value has a greater impact on impulse buying than flow experience. These findings clarify the psychological mechanisms and pathways underpinning young people's impulsive buying tendency, emphasizing their impulsive, highly visual, and immediate nature, as well as their dependence on digital technology. The study also offers strategies to guide young consumers toward more rational purchase decisions.</t>
  </si>
  <si>
    <t>Fan, Qianqian; Yang, Yuting</t>
  </si>
  <si>
    <t>Fan, QQ (corresponding author), Northwestern Univ, Medill Sch Journalism, Evanston, IL 60208 USA.</t>
  </si>
  <si>
    <t>qf296@nyu.edu</t>
  </si>
  <si>
    <t>[Fan, Qianqian] Northwestern Univ, Medill Sch Journalism, Evanston, IL 60208 USA; [Yang, Yuting] Nanjing Univ Finance &amp; Econ, Sch Business Adm, Nanjing 210023, Peoples R China</t>
  </si>
  <si>
    <t>Northwestern University; Nanjing University of Finance &amp; Economics</t>
  </si>
  <si>
    <t>Social Media Opinion Leaders' Self-Presentation and Youth Tourism Impulse Buying: A Mediated SOR Analysis</t>
  </si>
  <si>
    <t>Social Media Opinion Leaders; Impulsive Buying Tendency of Tourism; Online Self presentation; Perceived Value; Flow Experience; SOR Model</t>
  </si>
  <si>
    <t>IMPRESSION MANAGEMENT; CONSUMPTION; IDENTITY; QUALITY; VALUES; MODEL</t>
  </si>
  <si>
    <t>Yang, Yuting/0009-0003-6117-4055</t>
  </si>
  <si>
    <t>89</t>
  </si>
  <si>
    <t>10.31181/ijes1412025179</t>
  </si>
  <si>
    <t>2OZ8S</t>
  </si>
  <si>
    <t>WOS:001487876000002</t>
  </si>
  <si>
    <t>Razak, SA; Rodzi, ZM; Al-Sharqi, F; Ramli, N</t>
  </si>
  <si>
    <t>Real-world challenges in e-commerce strategy selection and IT supplier evaluation are inherently complex due to uncertainty and incomplete information, necessitating a multi-faceted approach for effective decision-making. Traditional single methods often fail to address these complexities adequately. To overcome this limitation, this research introduces an advanced methodology by integrating the Interval-Valued Pythagorean Neutrosophic Set (IVPNS) with the Comprehensive Distance-Based Ranking (COBRA) approach, enhancing the handling of indeterminate information related to truth, falsity, and uncertainty. IVPNS provides a robust mathematical framework for managing ambiguity, a common challenge in Multi-Criteria Decision-Making (MCDM) across various domains. Prior to this study, IVPNS lacked a linguistic variable-a crucial component for expressing human judgments. To bridge this gap, we enhance the IVPNS-COBRA framework by incorporating 5-point and 7-point linguistic scales, ensuring compliance with established IVPNS conditions. Additionally, we introduce two distance measures, Euclidean and Hamming distances, to refine alternative evaluations. The proposed IVPNS-COBRA method is validated through real-world applications, including the evaluation of three e-commerce development strategies (assessed against five criteria) and four IT supplier selection alternatives (evaluated using nine criteria). The results demonstrate the reliability of this MCDM model, providing decision-makers with a more precise and structured approach for selecting optimal e-commerce strategies and IT suppliers in complex environments.</t>
  </si>
  <si>
    <t>Razak, Samsiah Abdul; Rodzi, Zahari Md; Al-Sharqi, Faisal; Ramli, Nazirah</t>
  </si>
  <si>
    <t>Rodzi, ZM (corresponding author), Univ Teknol MARA, Coll Comp Informat &amp; Math, Kampus Seremban, Negeri Sembilan 73000, Malaysia.; Rodzi, ZM (corresponding author), Univ Kebangsaan Malaysia, Fac Sci &amp; Technol, Bandar Baru Bangi 43600, Selangor, Malaysia.</t>
  </si>
  <si>
    <t>nazirahr@uitm.edu.my</t>
  </si>
  <si>
    <t>[Razak, Samsiah Abdul] Univ Teknol MARA, Coll Comp Informat &amp; Math, Kampus Tapah,Tapah Rd, Perak 35400, Malaysia; [Razak, Samsiah Abdul; Rodzi, Zahari Md] Univ Teknol MARA, Coll Comp Informat &amp; Math, Kampus Seremban, Negeri Sembilan 73000, Malaysia; [Rodzi, Zahari Md] Univ Kebangsaan Malaysia, Fac Sci &amp; Technol, Bandar Baru Bangi 43600, Selangor, Malaysia; [Al-Sharqi, Faisal] Univ Anbar, Fac Educ Pure Sci, Dept Math, Ramadi, Anbar, Iraq; [Al-Sharqi, Faisal] Natl Univ Sci &amp; Technol, Coll Pharm, Dhi Qar, Iraq; [Ramli, Nazirah] Univ Teknol Mara Cawangan Pahang, Coll Comp Informat &amp; Math, Kampus Jengka, Bandar Jengka 26400, Pahang, Malaysia</t>
  </si>
  <si>
    <t>Universiti Teknologi MARA; Universiti Kebangsaan Malaysia; University of Anbar; National University of Science &amp; Technology - Iraq; Universiti Teknologi MARA</t>
  </si>
  <si>
    <t>Revolutionizing Decision-Making in E-Commerce and IT Procurement: An IVPNS-COBRA Linguistic Variable Framework for Enhanced Multi-Criteria Analysis</t>
  </si>
  <si>
    <t>Interval-valued Pythagorean Neutrosophic set; IVPNS; Comprehensive Distance Based Ranking; COBRA; linguistic variable; Euclidean distance; Hamming distance</t>
  </si>
  <si>
    <t>FUZZY-SETS</t>
  </si>
  <si>
    <t>Rodzi, zahari/HNR-9908-2023; /V-7180-2019; /ABG-2792-2022; Al-Sharqi, Faisal/ABO-7838-2022</t>
  </si>
  <si>
    <t>Rodzi, zahari/0000-0003-4145-3340</t>
  </si>
  <si>
    <t>10.31181/ijes1412025176</t>
  </si>
  <si>
    <t>WOS:001480692700001</t>
  </si>
  <si>
    <t>Kurekova, L; Cermakova, K; Hromada, E; Kaderabkova, B</t>
  </si>
  <si>
    <t>This paper examines the relationship between public funding in research and development (R&amp;D) and the sustainable development outcomes within the European Union (EU) member states from 2000 to 2022. It investigates the allocation and effectiveness of public funding towards R&amp;D in sustainable technologies and its alignment with the EU's strategic growth and sustainability goals. Through a mixed-method approach, including descriptive analysis, econometric modelling, and a review of pa-tents and scientific publications, the study addresses three core research questions: the extent of public R&amp;D funding, the R&amp;D outcomes in sustainable development, and the efficacy of recent EU public research funding in fostering innovation in sustainable technologies. The analysis reveals that while there is a positive correlation between targeted public expenditures and R&amp;D outcomes, disparities exist among member states in terms of investment levels and innovation outputs. The paper also dis-cusses the implications of these findings in the context of the EU's broader sustainability objectives, including the European Green Deal, and suggests pathways for future research to enhance the impact of public R&amp;D funding on sustainable development.</t>
  </si>
  <si>
    <t>Kurekova, Lucie; Cermakova, Klara; Hromada, Eduard; Kaderabkova, Bozena</t>
  </si>
  <si>
    <t>Kurekova, L (corresponding author), CEVRO Inst, Prague, Czech Republic.</t>
  </si>
  <si>
    <t>klara.cermakova@vsci.cz; lucie.kurekova@vsci.cz; kaderabb@fsv.cvut.cz; eduard.hromada@fsv.cvut.cz</t>
  </si>
  <si>
    <t>[Kurekova, Lucie; Cermakova, Klara] CEVRO Inst, Prague, Czech Republic; [Hromada, Eduard; Kaderabkova, Bozena] Czech Tech Univ, Fac Civil Engn, Prague, Czech Republic</t>
  </si>
  <si>
    <t>PUBLIC FUNDING IN R&amp;D AND R&amp;D OUTCOME SUSTAINABLE DEVELOPMENT: ANALYSIS OF MEMBER STATES EU</t>
  </si>
  <si>
    <t>research and development (R&amp;D); public funding; sustainable development; patents; panel data; Euro-pean Union; econometric analysis</t>
  </si>
  <si>
    <t>TECHNOLOGY-PUSH; DEMAND-PULL; INNOVATION; IMPACT</t>
  </si>
  <si>
    <t>Cermakova, Klara/HJO-9814-2023; Kureková, Lucie/JTU-7384-2023</t>
  </si>
  <si>
    <t>Cermakova, Klara/0000-0003-4392-1611; Kureková, Lucie/0000-0002-7611-0463</t>
  </si>
  <si>
    <t>62</t>
  </si>
  <si>
    <t>10.52950/ES.2023.12.2.003</t>
  </si>
  <si>
    <t>WOS:001123624300002</t>
  </si>
  <si>
    <t>Louzek, M</t>
  </si>
  <si>
    <t>The objective of this paper is to find out the past, the present and the future of the euro. The first part presents the euro as an edifying currency experiment. The second part analyses the economic performance of the euro area. The third part points out the internal conflicts inside the eurozone. The fourth part explains why the eurozone is not an optimum currency area. The fifth part outlines the controversy around the purchase of bonds by the ECB. The sixth part poses the question whether it is still possible to save the euro. The eurozone is not an optimum currency area. In theory, it could become one, provided that high mobility of labour is achieved, wages are flexible downwards, asymmetrical shocks do not occur and there is a stable system of national finances, supplemented by an effective system of fiscal compensations. Since these conditions are not met, the euro has become a trap for the member states. The euro has not had the effect of converging economic development in the eurozone; quite the opposite, it has had a diverging effect.</t>
  </si>
  <si>
    <t>Louzek, Marek</t>
  </si>
  <si>
    <t>Louzek, M (corresponding author), Prague Univ Econ &amp; Business, Fac Econ, Dept Econ, Prague, Czech Republic.</t>
  </si>
  <si>
    <t>louzek@post.cz</t>
  </si>
  <si>
    <t>Internal Grant Agency of the Prague University of Economics and Business [VSE IGS F5/6/2023]</t>
  </si>
  <si>
    <t>Internal Grant Agency of the Prague University of Economics and Business</t>
  </si>
  <si>
    <t>The article was published with the support of the Internal Grant Agency of the Prague University of Economics and Business, project registration number VSE IGS F5/6/2023.</t>
  </si>
  <si>
    <t>[Louzek, Marek] Prague Univ Econ &amp; Business, Fac Econ, Dept Econ, Prague, Czech Republic</t>
  </si>
  <si>
    <t>IS THE EUROZONE AN OPTIMUM CURRENCY AREA?</t>
  </si>
  <si>
    <t>euro; euro area; optimum currency area</t>
  </si>
  <si>
    <t>CRISIS; POLICY; DEBT; SUPPORT</t>
  </si>
  <si>
    <t>10.52950/ES.2023.12.2.004</t>
  </si>
  <si>
    <t>WOS:001123624300005</t>
  </si>
  <si>
    <t>Jadoon, A; Guang, YD</t>
  </si>
  <si>
    <t>This main goal of this study is to check the exchange rate fluctuations and its impact on trade balance in Pakistan. The annual time series data from 1971 to 2016 is used to check the short run and long run relationship between Exchange rate fluctuations trade balance of Pakistan. We employed the autoregressive distributed lag approach and results reveal that Exchange rate has positive and significant relationship with balance of trade in long run and short run. Devaluation of Pakistani rupees against USD, would increase the exports and ultimately trade balance will enhance. The inflation and money supply has negative and significant relationship with balance of trade in long run in Pakistan. The excess of money supply will increase inflation which reduces the exports and consequently, balance of trade would decrease. This study has a policy implications for government as well as local and foreign investors. The government should also play an important role to make such strategies which can increase the balance of trade in Pakistan and can boost the economic growth of Pakistan indirectly.</t>
  </si>
  <si>
    <t>Jadoon, Arshad; Guang, Yangda</t>
  </si>
  <si>
    <t>Jadoon, A (corresponding author), Northeast Normal Univ, Changchun, Jilin, Peoples R China.</t>
  </si>
  <si>
    <t>arshadjadoon22@gmail.com</t>
  </si>
  <si>
    <t>[Jadoon, Arshad; Guang, Yangda] Northeast Normal Univ, Changchun, Jilin, Peoples R China</t>
  </si>
  <si>
    <t>Northeast Normal University - China</t>
  </si>
  <si>
    <t>THE EFFECT OF EXCHANGE RATE FLUCTUATIONS ON TRADE BALANCE OF PAKISTAN</t>
  </si>
  <si>
    <t>Exchange rate; Balance of Trade; Inflation; Money Supply; exports</t>
  </si>
  <si>
    <t>INTERNATIONAL-TRADE; DEVALUATION; GROWTH</t>
  </si>
  <si>
    <t>Jadoon, Arshad Ullah/0009-0000-7352-3062</t>
  </si>
  <si>
    <t>10.20472/ES.2019.8.1.005</t>
  </si>
  <si>
    <t>WOS:000472956500005</t>
  </si>
  <si>
    <t>Ouaïmon, UC; Zhang, YB</t>
  </si>
  <si>
    <t>This paper examines the relationship between women's participation in the labor market and economic development in ECCAS and ECOWAS over the period 2006-2015 by using dynamic panel data model. The analysis is run from two different perspectives - on one hand, the relationship is investigated for a sample of 24 countries; and on the other hand - the evidence is disaggregated and the relationship is re-examined with two regional blocs (ECCAS, ECOWAS). The OLS, fixed effects model, instrumental IV and the generalized method of moments (GMM) estimator developed by Arellano and Bond (1991) are employed to evaluate and account for dynamic effects. The main results show that there is a U-shaped relationship between female labor force participation and the economic development for the encompassing 24 countries. The findings are important for ECCAS and ECOWAS countries policy makers to undertake effective policies that can boost female labor force participation and enhance economic growth in their countries.</t>
  </si>
  <si>
    <t>Ouaimon, Ursula-Christiane; Zhang, Yabin</t>
  </si>
  <si>
    <t>Ouaïmon, UC (corresponding author), Hunan Univ, Changsha, Hunan, Peoples R China.</t>
  </si>
  <si>
    <t>yabinzhang@hnu.edu.cn; christianegondje@yahoo.com</t>
  </si>
  <si>
    <t>[Ouaimon, Ursula-Christiane; Zhang, Yabin] Hunan Univ, Changsha, Hunan, Peoples R China</t>
  </si>
  <si>
    <t>Hunan University</t>
  </si>
  <si>
    <t>WOMEN'S PARTICIPATION IN THE LABOR MARKET AND ECONOMIC DEVELOPMENT: EVIDENCE FROM ECCAS AND ECOWAS COUNTRIES</t>
  </si>
  <si>
    <t>Female labor force participation; economic development; panel data model; ECCAS; ECOWAS</t>
  </si>
  <si>
    <t>FORCE PARTICIPATION; PANEL-DATA; GROWTH</t>
  </si>
  <si>
    <t>10.20472/ES.2019.8.1.007</t>
  </si>
  <si>
    <t>WOS:000472956500007</t>
  </si>
  <si>
    <t>Rodriguez-Villalobos, M; Julián-Arias, A; Cruz-Montaño, A</t>
  </si>
  <si>
    <t>One of the benefits that the signing of the North American Free Trade Agreement (NAFTA) would bring to the country was the reduction of large differences in wages as a result of the increase in productivity. The present study measures the effect of demographic, labor, and sector variables on Mexico's wage inequality during the period 1988 to 2017, as well as the impact that the incorporation to NAFTA has had. Through a fixed effects model, it was found that the increase in the proportion of people working in the service and agricultural sectors increased the wage gap, as well as the people who occupy managerial positions, since they obtained a relative salary higher than the average. Despite the expected results of NAFTA, this economic trade integration increased the wage differential in Mexico and these levels are invariant over time, giving way to proposals to change the minimum wage.</t>
  </si>
  <si>
    <t>Rodriguez-Villalobos, Martha; Julian-Arias, Antonio; Cruz-Montano, Alejandro</t>
  </si>
  <si>
    <t>Rodriguez-Villalobos, M (corresponding author), Univ Monterrey, San Pedro Garza Garcia, Mexico.</t>
  </si>
  <si>
    <t>adrian.cruzm@udem.edu; martha.rodriguezv@udem.edu; jose.julian@udem.edu</t>
  </si>
  <si>
    <t>[Rodriguez-Villalobos, Martha; Julian-Arias, Antonio; Cruz-Montano, Alejandro] Univ Monterrey, San Pedro Garza Garcia, Mexico</t>
  </si>
  <si>
    <t>Universidad de Monterrey; Tecnologico de Monterrey</t>
  </si>
  <si>
    <t>EFFECT OF NAFTA ON MEXICO'S WAGE INEQUALITY</t>
  </si>
  <si>
    <t>wage inequality; income distribution; occupational analysis; sectorial analysis; NAFTA; fixed effects</t>
  </si>
  <si>
    <t>UNIT-ROOT TESTS; EDUCATION; RETURNS; GAP</t>
  </si>
  <si>
    <t>10.20472/ES.2019.8.1.009</t>
  </si>
  <si>
    <t>WOS:000472956500009</t>
  </si>
  <si>
    <t>Bilan, I; Ihnatov, I</t>
  </si>
  <si>
    <t>The recent European sovereign debt crisis proved public debt issues should not be easily approached. While, prior to the crisis, public debt was of little concern in most of the developed European countries, as there had been no recent episodes of sovereign default, the crisis revived longtime forgotten memories. It once again proved that, although at different debt levels, just like the developing countries the developed ones should fear high public debts and that public debt is almost always a two-sided story: although public indebtedness can promote economic growth, especially when debt resources are used for financing public investment expenditure, when the debt is very high it can negatively affect economic growth.Against this background, in this paper we aim to study the relationship between public debt and economic growth for a panel of 33 European countries (28 European Union Member States and 5 candidate countries to European accession) over the period 1990-2011. More specifically, we investigate if there is evidence of a non-linear (quadratic) relationship, both for the entire European countries group and for the developed and developing countries subgroups. The main sources of data are World Bank's World Development Indicators and International Monetary Fund's World Economic Outlook and Historical Public Debt datasets.The results of our study confirm the existence of a ,,U inverted" relationship, with a maximum debt threshold of about 94% of GDP. After this threshold public debt is expected to negatively affect the economic growth rate, due to higher interest rates, fear of public debt unsustainability and severe budgetary consolidation measures. However, this threshold is found to be more than twice lower in developing European countries compared to the developed ones, as the former enjoy lower credibility, higher vulnerability to shocks and depend more on external capital transfers.</t>
  </si>
  <si>
    <t>Bilan, Irina; Ihnatov, Iulian</t>
  </si>
  <si>
    <t>Bilan, I (corresponding author), Alexandru Ioan Cuza Univ, Iasi, Romania.</t>
  </si>
  <si>
    <t>irina.bilan@uaic.ro; iulian.ihnatov@uaic.ro</t>
  </si>
  <si>
    <t>European Social Fund through Sectoral Operational Programme Human Resources Development [POSDRU/159/1.5/S/142115]</t>
  </si>
  <si>
    <t>This work was supported by the European Social Fund through Sectoral Operational Programme Human Resources Development 2007-2013, project number POSDRU/159/1.5/S/142115, project title "Performance and Excellence in Doctoral and Postdoctoral Research in Economic Sciences Domain in Romania".</t>
  </si>
  <si>
    <t>[Bilan, Irina; Ihnatov, Iulian] Alexandru Ioan Cuza Univ, Iasi, Romania</t>
  </si>
  <si>
    <t>Alexandru Ioan Cuza University</t>
  </si>
  <si>
    <t>PUBLIC DEBT AND ECONOMIC GROWTH: A TWO-SIDED STORY</t>
  </si>
  <si>
    <t>public debt; economic growth; public policy; developed European countries; developing European countries</t>
  </si>
  <si>
    <t>/PIH-7239-2026; Bilan, Irina/R-6316-2016</t>
  </si>
  <si>
    <t>10.20472/ES.2015.4.2.003</t>
  </si>
  <si>
    <t>WOS:000218863600003</t>
  </si>
  <si>
    <t>Lau, E; Lee, ASY; Arip, MA</t>
  </si>
  <si>
    <t>The management of debt has always been one of the central concerns in the small open economy like Malaysia. This study seeks to re-examine whether the macroeconomic indicators contributed to the external debt in Malaysia. Utilizing Malaysia data from 1970 to 2013, the results indicate the existence of short run causality linkages between the external debt and the macroeconomic indicators. Further dynamic analysis indicates that real interest rate (RIR) to be the most exogenous variable beyond the sample for the next 50 years. This implies that policymakers could focus on the monetary variables in assisting and managing external debt level in the long run. Malaysia should develop a debt governance program for pursuit of debt-targeting policies or rules to enhance sound public finance systems which is crucial for Malaysia to achieve solvency in external debt positions in the near future.</t>
  </si>
  <si>
    <t>Lau, Evan; Lee, Alvina Syn-Yee; Arip, Mohammad Affendy</t>
  </si>
  <si>
    <t>Lau, E (corresponding author), Univ Malaysia Sarawak, Kota Samarahan, Sarawak, Malaysia.</t>
  </si>
  <si>
    <t>lphevan@feb.unimas.my; amaffendy@feb.unimas.my; alvinalsy@gmail.com</t>
  </si>
  <si>
    <t>Universiti Malaysia Sarawak (UNIMAS) Geran Penyelidikan Khas (Top Down) [03(TD04)/1054/2013(02)]</t>
  </si>
  <si>
    <t>Universiti Malaysia Sarawak (UNIMAS) Geran Penyelidikan Khas (Top Down)</t>
  </si>
  <si>
    <t>The authors are grateful for the valuable comments from two anonymous referees and the editor of this journal on the earlier version of this paper. The authors gratefully acknowledges financial support from Universiti Malaysia Sarawak (UNIMAS) Geran Penyelidikan Khas (Top Down) 03(TD04)/1054/2013(02). Part of the paper was written while the first author was the Visiting Scholar in the Faculty of Economics, University of Cambridge. He thank the Faculty for its hospitality. The usual disclaimer regarding errors and omissions applies.</t>
  </si>
  <si>
    <t>[Lau, Evan; Lee, Alvina Syn-Yee; Arip, Mohammad Affendy] Univ Malaysia Sarawak, Kota Samarahan, Sarawak, Malaysia</t>
  </si>
  <si>
    <t>University of Malaysia Sarawak</t>
  </si>
  <si>
    <t>MACROECONOMICS DETERMINANTS OF EXTERNAL DEBT IN MALAYSIA</t>
  </si>
  <si>
    <t>External Debt; Macroeconomic Indicators; Malaysia</t>
  </si>
  <si>
    <t>Arip, M. Affendy/AFA-4499-2022; Lau, Evan/J-4514-2019</t>
  </si>
  <si>
    <t>10.20472/ES.2015.4.4.002</t>
  </si>
  <si>
    <t>WOS:000218866300002</t>
  </si>
  <si>
    <t>Bronze; Green Accepted</t>
  </si>
  <si>
    <t>Nalban, V</t>
  </si>
  <si>
    <t>The supremacy of Bayesian VAR models over the classical ones in terms of forecasting accuracy is well documented and generally accepted in the literature on the grounds of overcoming the short sample and overfitting problems. However, the record is rather limited in case of emerging economies, (sic) and more so for density (as opposed to point) forecasting. In this paper we compare the predictive accuracy of Bayesian and classical VAR models in case of density forecasting Czech and Romanian economic variables. The results show predictive densities are generally well calibrated, especially at shorter forecast horizons (less so for Romania). Log predictive density scores confirm the hypothesis of more accurate predictions of Bayesian VAR over classical VAR and naive univariate models, the dominance of the former being more obvious in case of Romania. As such, the Bayesian approach to VAR yields a better approximation of the uncertainty surrounding the unknown future and minimizes the prediction errors.</t>
  </si>
  <si>
    <t>Nalban, Valeriu</t>
  </si>
  <si>
    <t>Nalban, V (corresponding author), Bucharest Univ Econ Studies, Bucharest, Romania.</t>
  </si>
  <si>
    <t>valeriunalban@gmail.com</t>
  </si>
  <si>
    <t>This work was cofinanced from the European Social Fund through Sectoral Operational Programme Human Resources Development 2007-2013, project number POSDRU/159/1.5/S/134197 " Performance and excellence in doctoral and postdoctoral research in Romanian economics science domain".</t>
  </si>
  <si>
    <t>[Nalban, Valeriu] Bucharest Univ Econ Studies, Bucharest, Romania</t>
  </si>
  <si>
    <t>DO BAYESIAN VECTOR AUTOREGRESSIVE MODELS IMPROVE DENSITY FORECASTING ACCURACY? THE CASE OF THE CZECH REPUBLIC AND ROMANIA</t>
  </si>
  <si>
    <t>Bayesian VAR; density forecasting; forecast evaluation; calibration; sharpness</t>
  </si>
  <si>
    <t>10.20472/ES.2015.4.1.004</t>
  </si>
  <si>
    <t>WOS:000218862800004</t>
  </si>
  <si>
    <t>Bogari, A</t>
  </si>
  <si>
    <t>This study explores the intersection between financial development and environmental, social, and governance (ESG) performance using a comprehensive bibliometric analysis. Drawing on 443 academic publications extracted from the Scopus database between 2000 and 2023, the research identifies major contributors, trending topics, and thematic evolutions in this interdisciplinary field. Using co-authorship, co-citation, and keyword co-occurrence analyses, the study reveals increasing scholarly attention on sustainable finance, ESG disclosure, and the role of institutions in fostering ESG practices. The results highlight a growing convergence between financial systems and sustainability goals, with significant research clusters emerging in Europe, North America, and Asia. The study contributes to the literature by mapping the intellectual structure of ESG-finance research and identifying gaps and future research directions. These insights are valuable for academics, practitioners, and policymakers aiming to align financial development with sustainability imperatives.</t>
  </si>
  <si>
    <t>Bogari, Adel</t>
  </si>
  <si>
    <t>Bogari, A (corresponding author), Al Baha Univ, Coll Business, Dept Accounting, Al Baha, Saudi Arabia.</t>
  </si>
  <si>
    <t>aabogari@bu.edu.sa</t>
  </si>
  <si>
    <t>[Bogari, Adel] Al Baha Univ, Coll Business, Dept Accounting, Al Baha, Saudi Arabia</t>
  </si>
  <si>
    <t>Al Baha University</t>
  </si>
  <si>
    <t>The Role of Financial Development in ESG Performance: A Bibliometric Analysis</t>
  </si>
  <si>
    <t>Financial Development; ESG Performance; Sustainable Finance; Bibliometric Analysis</t>
  </si>
  <si>
    <t>ENVIRONMENTAL KUZNETS CURVE; ECONOMIC-GROWTH EVIDENCE; ENERGY-CONSUMPTION; CO2 EMISSIONS; PANEL-DATA; UNIT-ROOT; SUSTAINABLE DEVELOPMENT; HETEROGENEOUS PANELS; POVERTY REDUCTION; SAMPLE PROPERTIES</t>
  </si>
  <si>
    <t>Bogari, Adel/IAQ-0671-2023</t>
  </si>
  <si>
    <t>194</t>
  </si>
  <si>
    <t>251</t>
  </si>
  <si>
    <t>302</t>
  </si>
  <si>
    <t>10.31181/ijes1512026249</t>
  </si>
  <si>
    <t>DA6AB</t>
  </si>
  <si>
    <t>WOS:001678866800001</t>
  </si>
  <si>
    <t>Chen, Q; Su, WH</t>
  </si>
  <si>
    <t>This study examines the economic consequences of firms' environmental, social, and governance (ESG) performance for audit quality in China's emerging capital market. Using fixed-effects panel regressions, mediation analysis, and a series of robustness, endogeneity, and heterogeneity tests, the study identifies the underlying economic mechanisms. The empirical results show a positive correlation between audit quality and a firm's ESG performance: higher audit quality is associated with better ESG performance. The mechanism analysis indicates that operational risk and information risk act as mediators in this relationship. Strong ESG performance can reduce both operational and information risks for firms, providing auditors with a more stable economic environment and a clearer information basis, thereby improving audit quality. Heterogeneity analysis further reveals that the positive impact of ESG performance on audit quality is more pronounced in eastern regions and in high-tech and non-heavily polluting sectors. Overall, this study highlights the economic aspects of the ESG-audit nexus and suggests that strengthening ESG practices can improve audit quality and promote a more transparent, efficient, and sustainable environment in emerging markets.</t>
  </si>
  <si>
    <t>Chen, Qi; Su, Wunhong</t>
  </si>
  <si>
    <t>Su, WH (corresponding author), Hangzhou Dianzi Univ, Sch Accounting, Hangzhou, Zhejiang, Peoples R China.</t>
  </si>
  <si>
    <t>whsu@hdu.edu.cn</t>
  </si>
  <si>
    <t>[Chen, Qi] Chinese Univ Hong Kong, CUHK Business Sch, Ma Liu Shui, Sha Tin, Hong Kong, Peoples R China; [Su, Wunhong] Hangzhou Dianzi Univ, Sch Accounting, Hangzhou, Zhejiang, Peoples R China</t>
  </si>
  <si>
    <t>Chinese University of Hong Kong; Hangzhou Dianzi University</t>
  </si>
  <si>
    <t>Economic Consequences of Environmental, Social, and Governance Performance on Audit Quality in China</t>
  </si>
  <si>
    <t>Economic consequences; ESG; Audit quality; Operational risk; Information risk</t>
  </si>
  <si>
    <t>Su, Wunhong/HMO-9301-2023</t>
  </si>
  <si>
    <t>Su, Wunhong/0000-0001-8086-6821</t>
  </si>
  <si>
    <t>347</t>
  </si>
  <si>
    <t>366</t>
  </si>
  <si>
    <t>10.31181/ijes1512026242</t>
  </si>
  <si>
    <t>FA5FF</t>
  </si>
  <si>
    <t>WOS:001714128200001</t>
  </si>
  <si>
    <t>Ricoy-Casas, RM; Cabo, JML; Biglieri, JEV; Bozanic, D</t>
  </si>
  <si>
    <t>Mining critical minerals in the Democratic Republic of Congo comes with tough governance hurdles, environmental damage, and deep socioeconomic strains. This study's approach blends SWOT with PESTLE analysis, drawing on the insight of experts from 32 organizations in 11 countries, including Canada, France, Germany, India, Norway, Pakistan, Poland, Portugal, Romania, Spain, and the United States. This two-pronged approach makes it easier to fully examine the structural, political, and socio-environmental sides of the cobalt industry in the Democratic Republic of the Congo. The PESTLE analysis paints the DRC's political climate as unstable and steeped in corruption, with social governance in deep crisis and environmental oversight falling far short. In the SWOT analysis, strengths at 14.49 and opportunities at 12.54 edge ahead of weaknesses at 12.95 and threats at 11.27 on average. This forms the foundation for the study's conclusion: greater transparency in institutions, fairer labour market governance, and stronger environmental laws could help curb the extractive injustices tied to cobalt mining in the DRC.</t>
  </si>
  <si>
    <t>Ricoy-Casas, Rosa Maria; Cabo, Jose Maria Lago; Biglieri, Jorge Eduardo Vila; Bozanic, Darko</t>
  </si>
  <si>
    <t>Cabo, JML (corresponding author), Univ Vigo, Fac Commun &amp; Social Sci, Dept Sociol Polit Sci &amp; Adm &amp; Philosophy, Vigo, Spain.</t>
  </si>
  <si>
    <t>josemaria.uvigo@gmail.com</t>
  </si>
  <si>
    <t>Conselleria de Cultura, Educacion e Ordenacion Universitaria de la Xunta de Galicia in Spain [ED481D 2023/002]; Xunta de Galicia and FEDER [ED431C2018/48]; Ministerio de Economia y Competitividad and FEDER [RTI2018-099225-B-100]</t>
  </si>
  <si>
    <t>Conselleria de Cultura, Educacion e Ordenacion Universitaria de la Xunta de Galicia in Spain; Xunta de Galicia and FEDER; Ministerio de Economia y Competitividad and FEDER</t>
  </si>
  <si>
    <t>This research has been funded by the Conselleria de Cultura, Educacion e Ordenacion Universitaria de la Xunta de Galicia in Spain postdoctoral grant ED481D 2023/002. This study was also made possible by the financial support of the Xunta de Galicia and FEDER (ED431C2018/48) and the Ministerio de Economia y Competitividad and FEDER (RTI2018-099225-B-100).</t>
  </si>
  <si>
    <t>[Ricoy-Casas, Rosa Maria; Cabo, Jose Maria Lago] Univ Vigo, Fac Commun &amp; Social Sci, Dept Sociol Polit Sci &amp; Adm &amp; Philosophy, Vigo, Spain; [Biglieri, Jorge Eduardo Vila] Univ Vigo, Fac Business &amp; Econ, Dept Financial Econ &amp; Accounting, Vigo, Spain; [Bozanic, Darko] Univ Def Belgrade, Belgrade, Serbia</t>
  </si>
  <si>
    <t>Universidade de Vigo; Universidade de Vigo; Ministry of Defense - Republic of Serbia; University of Defense - Republic of Serbia</t>
  </si>
  <si>
    <t>Economics and Multi-Criteria Decision Support for Sustainable Cobalt Production</t>
  </si>
  <si>
    <t>Economic Risk Assessment; Critical minerals; PESTLE analysis; SWOT modelling; Resource economics; Operational research</t>
  </si>
  <si>
    <t>/Z-2731-2019; Bozanic, Darko/X-9329-2018; Vila-Biglieri, Jorge/PHF-7736-2026</t>
  </si>
  <si>
    <t>157</t>
  </si>
  <si>
    <t>10.31181/ijes1512026237</t>
  </si>
  <si>
    <t>WOS:001672652700007</t>
  </si>
  <si>
    <t>Ptashchenko, O; Rozumnyi, O; Aliiev, E; Vovk, V; Shersheniuk, O</t>
  </si>
  <si>
    <t>With the rise of digital advancements, the global economic landscape is reshaping marketing and entrepreneurship, creating both new opportunities for growth and significant challenges for businesses. Rapid economic shifts, combined with society's increasing reliance on digital technologies, require organizations to continuously adapt and modify their business models. This study is particularly relevant, as maintaining competitive advantage and ensuring long-term sustainability now depend heavily on the integration of digital solutions. The research evaluates the impact of digital technologies on marketing strategies, financial performance, and overall business effectiveness at the global level. By analyzing digital transformation strategies through a combination of statistical and practical approaches, the study highlights critical success factors as well as barriers to implementation. Findings reveal that the adoption of digital tools enhances process automation, strengthens customer engagement, improves resource management, and ultimately increases productivity and profitability. risks, and the constant demand for technological innovation. Despite these obstacles, digital transformation creates pathways to new markets and fosters innovative opportunities. To fully capitalize on these benefits, companies must design adaptive strategies that not only mitigate risks but also maximize the potential of emerging technologies. These insights provide valuable guidance for businesses seeking to build sustainable digital strategies, ensuring long-term competitiveness in the global marketplace.</t>
  </si>
  <si>
    <t>Ptashchenko, Olena; Rozumnyi, Oleksandr; Aliiev, Elman; Vovk, Volodymyr; Shersheniuk, Olena</t>
  </si>
  <si>
    <t>Ptashchenko, O (corresponding author), West Ukrainian Natl Univ, Dept Entrepreneurship &amp; Trade, Ternopol, Ukraine.</t>
  </si>
  <si>
    <t>mutt@ukr.net</t>
  </si>
  <si>
    <t>[Ptashchenko, Olena; Rozumnyi, Oleksandr; Aliiev, Elman] West Ukrainian Natl Univ, Dept Entrepreneurship &amp; Trade, Ternopol, Ukraine; [Vovk, Volodymyr] Simon Kuznets Kharkiv Natl Univ Econ, Educ &amp; Sci Inst Management &amp; Mkt, Kharkiv, Ukraine; [Shersheniuk, Olena] Kharkiv Natl Automobile &amp; Highway Univ, Dept Econ &amp; Entrepreneurship, Kharkiv, Ukraine</t>
  </si>
  <si>
    <t>Ministry of Education &amp; Science of Ukraine; West Ukrainian National University; Ministry of Education &amp; Science of Ukraine; Kharkiv National University of Economics; Ministry of Education &amp; Science of Ukraine; Kharkiv National Automobile &amp; Highway University</t>
  </si>
  <si>
    <t>Digital Entrepreneurship Within International Business Landscape: Implications for Marketing Strategies</t>
  </si>
  <si>
    <t>Digital entrepreneurship; Digital transformation; Marketing strategies; Global markets; Business efficiency; Financial performance; Innovation</t>
  </si>
  <si>
    <t>TRANSFORMATION; IMPACT; TECHNOLOGIES</t>
  </si>
  <si>
    <t>Shersheniuk, Olena/AAZ-8833-2020; Vovk, Volodymyr/M-5300-2018; Ptashchenko, Olena/ABF-3947-2020</t>
  </si>
  <si>
    <t>Shersheniuk, Olena/0000-0002-9959-2725; Vovk, Volodymyr/0000-0002-1140-3273; Ptashchenko, Olena/0000-0002-2413-7648</t>
  </si>
  <si>
    <t>274</t>
  </si>
  <si>
    <t>291</t>
  </si>
  <si>
    <t>10.31181/ijes1412025200</t>
  </si>
  <si>
    <t>WOS:001568893600001</t>
  </si>
  <si>
    <t>Peterka, P; Stroukal, D</t>
  </si>
  <si>
    <t>This study scrutinizes the prevalent belief that traditional companies face a more substantial taxation burden compared to digital firms. Our research delves into the effective corporate tax rate (ECTR) for an extensive sample of 463 global companies, encompassing 217 digital and 246 traditional entities, over the period from 2010 to 2020. Utilizing a unique dataset, our analysis reveals that the effective tax rates for digital and traditional companies do not significantly diverge. Contrary to common perceptions, in certain years, digital companies shouldered a heavier tax burden. This finding suggests that to achieve parity in taxation between digital and traditional firms, digital entities would have warranted tax relief, particularly between 2012 and 2015 when their tax rates were demonstrably higher. Furthermore, our models highlight a gradual increase in the effective corporate tax rate for digital companies over time, reflecting their growth and stabilization in the market. Throughout the entire period under study, including each individual year from 2010 to 2020, the difference in the effective tax rate between digital and traditional companies did not exceed an average of three percentage points across the selected countries. This threshold of three percent is notably the same as the digital tax proposed by the European Commission as a provisional measure. Since the observed difference consistently fell below this margin, imposing an additional 3% tax on digital services would, in effect, impose a disproportionately higher tax burden on digital firms than on their traditional counterparts.</t>
  </si>
  <si>
    <t>Peterka, Pavel; Stroukal, Dominik</t>
  </si>
  <si>
    <t>Peterka, P (corresponding author), Jan Evangelista Purkyne Univ Usti Labem, Usti Nad Labem, Czech Republic.</t>
  </si>
  <si>
    <t>dominik@stroukal.cz; ppeterka15@gmail.com</t>
  </si>
  <si>
    <t>[Peterka, Pavel] Jan Evangelista Purkyne Univ Usti Labem, Usti Nad Labem, Czech Republic; [Stroukal, Dominik] Metropolitan Univ Prague, Prague, Czech Republic</t>
  </si>
  <si>
    <t>University of Jan Evangelista Purkyne; Metropolitan University Prague</t>
  </si>
  <si>
    <t>EVIDENCE AGAINST THE UNDERTAXATION OF DIGITAL COMPANIES FROM THE WEIGHTED EFFECTIVE TAX RATE METHOD ANALYSIS</t>
  </si>
  <si>
    <t>Digital services tax; digital economy; tax policy; weighted effective tax rate</t>
  </si>
  <si>
    <t>TAXATION</t>
  </si>
  <si>
    <t>Stroukal, Dominik/LTC-8768-2024</t>
  </si>
  <si>
    <t>Stroukal, Dominik/0000-0003-3716-9101</t>
  </si>
  <si>
    <t>58</t>
  </si>
  <si>
    <t>10.52950/ES.2024.13.1.004</t>
  </si>
  <si>
    <t>WOS:001228320800004</t>
  </si>
  <si>
    <t>Zubíková, A; Smolák, P</t>
  </si>
  <si>
    <t>This article provides a comprehensive summary of selected macroeconomic impacts of the COVID-19 pandemic in the Czech Republic, including an assessment of certain implemented fiscal and monetary policies, using data from 2019 (to compare the development of the economic situation during the COVID-19 pandemic with the period before the onset of the pandemic), 2020 and 2021 on a monthly or quarterly basis. Particular attention is paid to monetary policy effects, which, unlike fiscal policy, the Mundell-Fleming model considers effective in a small open economy with a freely floating exchange rate. The article also investigates the volume of fiscal measures taken to mitigate COVID-19 pandemic effects, the restrictive measures introduced to Czech households and firms as well as labour market developments during the period of 2019-2021, including quantification of the aggregate labour productivity index. The conclusions of the article are that, during the COVID-19 pandemic, macroeconomic indicators in the Czech Republic acted in accordance with the established partial hypotheses of the Mundell-Fleming model and in accordance with the hypothesis of the modified Phillips curve. Possible causes of the significant increase in inflation since September 2021 include 2020 nominal public and private sector salary growth, which showed faster growth than aggregate labour productivity, and the highly expansionary fiscal policy that characterized the 2021 pre-election period.</t>
  </si>
  <si>
    <t>Zubikova, Adela; Smolak, Pavel</t>
  </si>
  <si>
    <t>Zubíková, A (corresponding author), Prague Univ Econ &amp; Business, Fac Econ, Prague, Czech Republic.</t>
  </si>
  <si>
    <t>adela.zubikova@vse.cz</t>
  </si>
  <si>
    <t>This research was fonded by grant IG504011.</t>
  </si>
  <si>
    <t>[Zubikova, Adela; Smolak, Pavel] Prague Univ Econ &amp; Business, Fac Econ, Prague, Czech Republic</t>
  </si>
  <si>
    <t>MACROECONOMIC IMPACTS OF THE COVID-19 PANDEMIC IN THE CZECH REPUBLIC IN THE PERIOD OF 2020-2021</t>
  </si>
  <si>
    <t>macroeconomic policy; monetary policy; aggregate labor productivity; labour market data; public expenditure; Phillips Curve; crisis management; Czech Republic; COVID-19 pandemic; Mundell-Fleming model</t>
  </si>
  <si>
    <t>Zubikova, Adela/HJH-0121-2022</t>
  </si>
  <si>
    <t>145</t>
  </si>
  <si>
    <t>WOS:000791160500008</t>
  </si>
  <si>
    <t>Hromada, E; Cermakova, K</t>
  </si>
  <si>
    <t>The paper deals with the issue of unavailability housing in the Czech Republic, which affects an increasing number of people. As a result of the covid-19 pandemic, there has been a significant increase in property prices and widening the price to income gap, which mainly affects young people. This paper describes the basic causes of this undesirable phenomenon in society and provides recommendations that should be quickly adopted by the state and municipalities to improve the situation as we see a risk of an increase in social tension in society and a deterioration in the availability of employment for low-income professions.</t>
  </si>
  <si>
    <t>Hromada, Eduard; Cermakova, Klara</t>
  </si>
  <si>
    <t>Hromada, E (corresponding author), Czech Tech Univ, Fac Civil Engn, Prague, Czech Republic.</t>
  </si>
  <si>
    <t>klara.cermakova@vse.cz; eduard.hromada@fsv.cvut.cz</t>
  </si>
  <si>
    <t>This research was founded by TA CR Beta 2, TITASCU 920 and IGS F5/2/2020</t>
  </si>
  <si>
    <t>[Hromada, Eduard] Czech Tech Univ, Fac Civil Engn, Prague, Czech Republic; [Cermakova, Klara] Prague Univ Econ &amp; Business, Prague, Czech Republic</t>
  </si>
  <si>
    <t>Czech Technical University Prague; Prague University of Economics &amp; Business</t>
  </si>
  <si>
    <t>FINANCIAL UNAVAILABILITY OF HOUSING IN THE CZECH REPUBLIC AND RECOMMENDATIONS FOR ITS SOLUTION</t>
  </si>
  <si>
    <t>Housing; financial unavailability of housing; mortgages; real estate prices; employment; regional disparities</t>
  </si>
  <si>
    <t>LIFE</t>
  </si>
  <si>
    <t>Hromada, Eduard/0000-0002-8336-8710</t>
  </si>
  <si>
    <t>10.52950/ES.2021.10.2.003</t>
  </si>
  <si>
    <t>WOS:000735775500003</t>
  </si>
  <si>
    <t>Kurekova, L; Hejdukova, P</t>
  </si>
  <si>
    <t>In the research of migration, we can encounter the application of multidisciplinary approaches with the use of knowledge from existing theories, which implies the need for statistical reporting. It is not always easy to determine who a migrant is, and studies exploring migration can be dividing up according to many criteria. Contemporary literature contains a whole score of studies dealing with migration, its determinants and impacts on the economy, etc. However, there are very few studies dealing primarily with regional (i.e. internal) migration in comparison to the number of studies analyzing international migration. The goal of this study is to point out problems in reporting migration and to propose a strategy to analyze migration based on multilevel research of migration while making this strategy applicable to internal migration.</t>
  </si>
  <si>
    <t>Kurekova, Lucie; Hejdukova, Pavlina</t>
  </si>
  <si>
    <t>Kurekova, L (corresponding author), Univ West Bohemia, Fac Econ, Plzen, Czech Republic.</t>
  </si>
  <si>
    <t>kurekova.lucie@vlada.cz; pahejdu@kfu.zcu.cz</t>
  </si>
  <si>
    <t>University of West Bohemia in Pilsen, Faculty of Economics [SGS-2020-026]</t>
  </si>
  <si>
    <t>This paper was created within the project SGS-2020-026 `Economic and financial transformation in the context of digital society' at the University of West Bohemia in Pilsen, Faculty of Economics.</t>
  </si>
  <si>
    <t>[Kurekova, Lucie; Hejdukova, Pavlina] Univ West Bohemia, Fac Econ, Plzen, Czech Republic</t>
  </si>
  <si>
    <t>MULTILEVEL RESEARCH OF MIGRATION WITH A FOCUS ON INTERNAL MIGRATION</t>
  </si>
  <si>
    <t>Migration; labor market; statistical indicators; model</t>
  </si>
  <si>
    <t>COUNTRIES; MODEL; DETERMINANTS; ECONOMICS; TYPOLOGY; MACRO; WORLD</t>
  </si>
  <si>
    <t>Kureková, Lucie/JTU-7384-2023</t>
  </si>
  <si>
    <t>Hejdukova, Pavlina/0000-0003-3387-1198</t>
  </si>
  <si>
    <t>10.52950/ES.2021.10.2.005</t>
  </si>
  <si>
    <t>WOS:000735775500005</t>
  </si>
  <si>
    <t>Uvarova, I; Atstaja, D; Korpa, V</t>
  </si>
  <si>
    <t>Recently the circular economy has got a lot of attention within discussions of policy makers, academics and practitioners. The circular economy proposes the treatment of environmental and climate change problems, simultaneously promising benefits for the business. The circular economy promotes the reduction of the consumption and reuse or recycling of the resources that in various aspects contradicts traditional business models that stream to linear growth of sales of their products. Yet the circular economy concept has been more discussed regarding its global scale, but there is a lack of scientific discussions about the approaches of the adoption of circular economy principles on the business level. This paper conceptualises multi-level dimensions of the circular economy and highlights challenges related to the perception of the circular economy principles in the micro business level. The conducted research shows that rural SMEs of six EU countries have rarely heard about the circular economy and even less about circular business models. While rural SMEs are more familiar with the bio and green economies forming good base for developing circular business models, they are reluctant towards introducing new business models. This paper aims to assess the level of the advancement in introduction of the circular business models among rural SMEs of EU countries. This article emphasizes the circular economy as an inseparable part of the business models of rural SMEs and rural economies of EU countries. This study has a policy implication as we suggest that the government should play an important role in promotion of circular business models in rural SMEs. The existing public support system is fragmented, and in most cases just incidentally encourage rural SMEs to adopt new circular business models. Also, the circular economy on a local level, especially in rural areas, has an important role in ensuring social wellbeing of local inhabitants. The methodological approach and research results presented in the paper can be used further developing EU support system and priorities beyond 2020.</t>
  </si>
  <si>
    <t>Uvarova, Inga; Atstaja, Dzintra; Korpa, Viola</t>
  </si>
  <si>
    <t>Uvarova, I (corresponding author), BA Sch Business &amp; Finance, Riga, Latvia.</t>
  </si>
  <si>
    <t>viola.korpa@gmail.com; dzintra.atstaja@ba.lv; inga.uvarova@gmail.com</t>
  </si>
  <si>
    <t>[Uvarova, Inga; Atstaja, Dzintra] BA Sch Business &amp; Finance, Riga, Latvia; [Korpa, Viola] Riga Stradins Univ, Riga, Latvia</t>
  </si>
  <si>
    <t>Riga Stradins University</t>
  </si>
  <si>
    <t>CHALLENGES OF THE INTRODUCTION OF CIRCULAR BUSINESS MODELS WITHIN RURAL SMES OF EU</t>
  </si>
  <si>
    <t>circular economy; circular business models; rural SMEs</t>
  </si>
  <si>
    <t>SUPPLY CHAINS; ECONOMY; BARRIERS; INNOVATION; DRIVERS; SUSTAINABILITY; TOOL; PERSPECTIVE; TRANSITION; CREATION</t>
  </si>
  <si>
    <t>ATSTAJA, Dzintra/A-6576-2010</t>
  </si>
  <si>
    <t>Uvarova, Inga/0000-0002-2403-3814</t>
  </si>
  <si>
    <t>10.20472/ES.2020.9.2.008</t>
  </si>
  <si>
    <t>WOS:000600905100008</t>
  </si>
  <si>
    <t>Varahrami, V; Novin, A</t>
  </si>
  <si>
    <t>This paper surveys relation between government budget, foreign direct investment (FDI) and public capital efficiency role in the infrastructure sector for attracting FDI. To achieve this goal, dynamic optimization methods are used for extracting the growth path of public consumption expenditure of government within a neoclassical growth model framework. The results suggest that FDI has a direct and positive effect on the optimal growth rate of public consumption expenditure. In fact, if the government invests more in the infrastructure sector and it is more efficient to attract FDI, the optimal growth rate of public consumption will be higher in long run respect to short run. The equation for the growth rate of public consumption is derived and estimated on the basis of data during the period 1971 - 2014 in Iran.</t>
  </si>
  <si>
    <t>Varahrami, Vida; Novin, Arghavan</t>
  </si>
  <si>
    <t>Varahrami, V (corresponding author), Shahid Beheshti Univ, Tehran, Iran.</t>
  </si>
  <si>
    <t>a.novin66@gmail.com; vida.varahrami@gmail.com</t>
  </si>
  <si>
    <t>[Varahrami, Vida] Shahid Beheshti Univ, Tehran, Iran; [Novin, Arghavan] Univ Tehran, Tehran, Iran</t>
  </si>
  <si>
    <t>Shahid Beheshti University; University of Tehran</t>
  </si>
  <si>
    <t>FDI, GOVERNMENT BUDGET AND EFFICIENCY OF PUBLIC INFRASTRUCTURE CAPITAL</t>
  </si>
  <si>
    <t>Foreign Direct Investment; Infrastructures; Public Consumption Expenditure; Dynamic Optimization</t>
  </si>
  <si>
    <t>FOREIGN DIRECT-INVESTMENT; DEVELOPING-COUNTRIES; DETERMINANTS; GROWTH; POLICY</t>
  </si>
  <si>
    <t>148</t>
  </si>
  <si>
    <t>158</t>
  </si>
  <si>
    <t>10.20472/ES.2019.8.2.010</t>
  </si>
  <si>
    <t>WOS:000503977600010</t>
  </si>
  <si>
    <t>Bazbauers, AR</t>
  </si>
  <si>
    <t>This paper critically examines the last one and a half decades of the World Bank, focusing specifically on the World Bank presidency, held consecutively by James Wolfensohn (1995-2005), Paul Wolfowitz (2005-2007), and Robert Zoellick (20072012). What has each president brought to this highly debated institution? Has each president improved upon their predecessors' legacies? Or has the old been recycled and refitted in a new store front? And what does this entail for economic development and growth? By examining each of these three presidents, this paper provides a snapshot of recent changes in the mainstream development discourse.</t>
  </si>
  <si>
    <t>Bazbauers, Adrian Robert</t>
  </si>
  <si>
    <t>adrian.bazbauers@anu.edu.au</t>
  </si>
  <si>
    <t>Leading the World Bank: The Wolfensohn, Wolfowitz, and Zoellick Presidencies</t>
  </si>
  <si>
    <t>World Bank; Wolfensohn; Wolfowitz; Zoellick; President; Development</t>
  </si>
  <si>
    <t>INTERNATIONAL-ORGANIZATIONS; GOVERNANCE; WOLF</t>
  </si>
  <si>
    <t>WOS:000218847000001</t>
  </si>
  <si>
    <t>Gajdosikova, D; Valaskova, K; Durana, P</t>
  </si>
  <si>
    <t>In recent years, the prediction of corporate bankruptcy has become an increasingly important topic in financial and economic research, particularly in the manufacturing sector of Central and Eastern Europe. Accurate early-warning models are essential for mitigating financial risks and ensuring business sustainability. This study investigates the comparative performance of classical statistical and machine learning (ML) models for predicting corporate bankruptcy across manufacturing firms in the Visegrad Group (V4) countries, addressing the problem of financial distress forecasting in transitional economies. The purpose of the research is to evaluate whether pooled regional models perform as effectively as country-specific models and to examine the influence of national data characteristics, such as sample size and heterogeneity, on predictive accuracy. A balanced dataset of firm-level financial indicators from Slovakia, the Czech Republic, Hungary, and Poland was employed, and three classification techniques, namely logistic regression (LR), artificial neural networks (ANN), and decision trees (DT), were applied to develop predictive models for individual countries as well as for the combined V4 region. Model performance was assessed using multiple classification metrics including accuracy, F1 score, AUC (area under the receiver operating characteristic curve), precision, and recall, with careful attention to handling class imbalance. The results indicate consistently high discriminatory power across all models, with AUC values ranging from 0.929 to 0.991, classification accuracy between 94.9% and 98.3%, and F1 scores from 0.972 to 0.991. Artificial neural networks slightly outperformed logistic regression and decision trees, particularly in countries with larger samples, while pooled models demonstrated performance comparable to country-specific models, highlighting the generalizability of predictive models across V4 economies. The findings carry practical implications for policymakers, creditors, and business managers, supporting the development of scalable early-warning systems, enhancing risk assessment practices, and informing strategic decision-making in dynamic economic environments. Overall, the study contributes both to the theoretical understanding of model performance in bankruptcy prediction and to applied knowledge for regional economic foresight and business intelligence.</t>
  </si>
  <si>
    <t>Gajdosikova, Dominika; Valaskova, Katarina; Durana, Pavol</t>
  </si>
  <si>
    <t>Gajdosikova, D (corresponding author), Univ Zilina, Fac Operat &amp; Econ Transport &amp; Commun, Dept Econ, Zilina, Slovakia.</t>
  </si>
  <si>
    <t>dominika.gajdosikova@uniza.sk</t>
  </si>
  <si>
    <t>Slovak Research and Development Agency Grant VEGA [1/0494/24]</t>
  </si>
  <si>
    <t>Slovak Research and Development Agency Grant VEGA (Vedecka grantova agentura MSVVaS SR a SAV (VEGA))</t>
  </si>
  <si>
    <t>This research was financially supported by the Slovak Research and Development Agency Grant VEGA 1/0494/24: Metamorphoses and causalities of indebtedness, liquidity and solvency of companies in the context of the global environment and by the faculty institutional project.</t>
  </si>
  <si>
    <t>[Gajdosikova, Dominika; Valaskova, Katarina; Durana, Pavol] Univ Zilina, Fac Operat &amp; Econ Transport &amp; Commun, Dept Econ, Zilina, Slovakia</t>
  </si>
  <si>
    <t>University of Zilina</t>
  </si>
  <si>
    <t>Cross-National Benchmarking of Bankruptcy Prediction Models Across V4 Economies</t>
  </si>
  <si>
    <t>Bankruptcy prediction; Predictive analytics; Economic decision-making; AI and machine learning; Cross-national analysis; Visegrad Group countries</t>
  </si>
  <si>
    <t>FINANCIAL DISTRESS; NON-PROSPERITY; PERFORMANCE; COMPANIES; FIRMS</t>
  </si>
  <si>
    <t>Valaskova, Katarina/O-9250-2015; Gajdosikova, Dominika/AAU-5103-2021; Durana, Pavol/P-6644-2015</t>
  </si>
  <si>
    <t>176</t>
  </si>
  <si>
    <t>10.31181/ijes1512026223</t>
  </si>
  <si>
    <t>WOS:001672652700008</t>
  </si>
  <si>
    <t>Min, X; Liu, YX; Lu, IO</t>
  </si>
  <si>
    <t>As media technology has evolved, advertising formats have also transformed, with extended reality (XR) emerging as a new medium that offers immersive experiences for marketing. This study systematically proposes a new paradigm for immersive advertising in XR environments to enhance user experience and marketing effectiveness. As XR becomes a pivotal marketing tool, its ability to transcend traditional one-way communication calls for a systematic analysis of user experience dynamics. By collecting and analyzing XR advertising cases and prior literature, we identify significant shifts in user experience compared to traditional advertisements. Based on these findings, this paper proposes a model describing the XR advertising experience, which includes three dimensions: multi-sensory presentation, narrative approach, and intelligent interaction. The model also highlights both internal and external factors that influence user experience. The study concludes that XR advertising offers unique advantages in terms of interactive engagement, deep immersion, and personalization, signaling important trends for the future of advertising.</t>
  </si>
  <si>
    <t>Min, Xin; Liu, Yuxuan; Lu, Iek On</t>
  </si>
  <si>
    <t>Min, X (corresponding author), Commun Univ China, Dept Advertising, Beijing 100024, Peoples R China.</t>
  </si>
  <si>
    <t>minx@cuc.edu.cn</t>
  </si>
  <si>
    <t>Brand Discipline Research Innovation Project of the Advertising School of Communication University of China; Boya Brand Research Institute [BYYB2302]</t>
  </si>
  <si>
    <t>Brand Discipline Research Innovation Project of the Advertising School of Communication University of China; Boya Brand Research Institute</t>
  </si>
  <si>
    <t>Funding This research was funded by the Brand Discipline Research Innovation Project of the Advertising School of Communication University of China and Boya Brand Research Institute, grant number BYYB2302.</t>
  </si>
  <si>
    <t>[Min, Xin; Liu, Yuxuan; Lu, Iek On] Commun Univ China, Dept Advertising, Beijing 100024, Peoples R China</t>
  </si>
  <si>
    <t>Communication University of China</t>
  </si>
  <si>
    <t>A New Paradigm of Advertising Marketing Experience Based on New Media Extended Reality Technology</t>
  </si>
  <si>
    <t>Extended reality; Advertising marketing; Advertising experience</t>
  </si>
  <si>
    <t>VIRTUAL-REALITY; CONGRUENT; IMPACT; MODEL; SELF; CUES</t>
  </si>
  <si>
    <t>LU, IEK ON/0009-0000-6679-2360; Liu, Yuxuan/0009-0005-5997-9350</t>
  </si>
  <si>
    <t>227</t>
  </si>
  <si>
    <t>245</t>
  </si>
  <si>
    <t>10.31181/ijes1412025180</t>
  </si>
  <si>
    <t>7XS5W</t>
  </si>
  <si>
    <t>WOS:001582147000001</t>
  </si>
  <si>
    <t>Sahoo, SK; Goswami, SS; Bozanic, D; Mitra, S</t>
  </si>
  <si>
    <t>Green economy transition needs efficient metrics to evaluate the trade-off between environmental, economic, and social objectives. This paper review articles on Multi-Criteria Decision Analysis (MCDA) in green economy strategies published between 2010 and 2025 based on the Dimensions.ai database. After following a designed PRISMA method, 1626 articles were filtered and examined through bibliometric mapping and qualitative analysis. The findings demonstrate that Journal of Cleaner Production, Sustainability, and Renewable and Sustainable Energy Reviews are the most fruitful journals and China and Europe are the countries that present most of the research. AHP, TOPSIS, and hybrid approaches are some of the common MCDA methods which have been used in renewable energy planning, waste management, sustainable transport, supply chain optimization, and policy evaluation. The results suggest that MCDA assists in making the decisions more transparent, participatory, and evidence-based. Nevertheless, there are still difficulties, such as subjective approaches, unreliable information, and insufficient research of the world. All in all, this paper demonstrates the value of MCDA in aiding the green economy approach and suggests more comprehensive, technology-based approaches to procedure in the future.</t>
  </si>
  <si>
    <t>Sahoo, Sushil Kumar; Goswami, Shankha Shubhra; Bozanic, Darko; Mitra, Soupayan</t>
  </si>
  <si>
    <t>Sahoo, SK (corresponding author), Indira Gandhi Inst Technol, Dept Mech Engn, Dhenkanal, Odisha, India.; Sahoo, SK (corresponding author), Biju Patnaik Univ Technol, Rourkela, Odisha, India.; Goswami, SS (corresponding author), Abacus Inst Engn &amp; Management, Dept Mech Engn, Hooghly, W Bengal, India.</t>
  </si>
  <si>
    <t>ssg.mech.official@gmail.com; sushilkumar00026@gmail.com</t>
  </si>
  <si>
    <t>[Sahoo, Sushil Kumar] Indira Gandhi Inst Technol, Dept Mech Engn, Dhenkanal, Odisha, India; [Sahoo, Sushil Kumar] Biju Patnaik Univ Technol, Rourkela, Odisha, India; [Goswami, Shankha Shubhra] Abacus Inst Engn &amp; Management, Dept Mech Engn, Hooghly, W Bengal, India; [Bozanic, Darko] Univ Def Belgrade, Mil Acad, Belgrade, Serbia; [Mitra, Soupayan] Jalpaiguri Govt Engn Coll, Dept Mech Engn, Jalpaiguri, W Bengal, India</t>
  </si>
  <si>
    <t>Indira Gandhi Institute of Technology Sarang; Ministry of Defense - Republic of Serbia; University of Defense - Republic of Serbia; Jalpaiguri Government Engineering College</t>
  </si>
  <si>
    <t>Evaluating Green Economy Strategies through Multi-Criteria Decision Analysis: A Systematic Review</t>
  </si>
  <si>
    <t>Green economy; Multi-criteria decision analysis; MCDM; Sustainable development; Bibliometric review; Hybrid decision models</t>
  </si>
  <si>
    <t>ENERGY</t>
  </si>
  <si>
    <t>SAHOO, SUSHIL KUMAR/IQV-5015-2023; Božanić, Darko/X-9329-2018; Goswami, Shankha Shubhra/AAQ-5006-2021</t>
  </si>
  <si>
    <t>SAHOO, SUSHIL KUMAR/0000-0002-8551-7353; Božanić, Darko/0000-0002-9657-0889; Goswami, Shankha Shubhra/0000-0002-0033-3089</t>
  </si>
  <si>
    <t>407</t>
  </si>
  <si>
    <t>10.31181/ijes1412025245</t>
  </si>
  <si>
    <t>AL2FI</t>
  </si>
  <si>
    <t>WOS:001650763400001</t>
  </si>
  <si>
    <t>Mec, M; Zeman, M; Cermakova, K</t>
  </si>
  <si>
    <t>Using neural networks in economics time series data is a new unexplored field. Lot of companies and economics research use mostly logistic regression or statistical approach when they try to predict the movement of stock market. Neural networks became a frequent tool for prediction in recent years and this approach has been confirmed to provide more reliable and better solutions when it comes to prediction and accuracy power. Within a wider context of current debate on neural networks employment in stock market predictions, we suggest an innovative methodology based on the combination of neural networks. In our analysis we use Wasserstein Generative Adversarial Network (WGAN) on Germany stock market as an example. We present how the trading strategy could be established on the prediction of the model and how it can be compared with other models in terms of returns. Overall, the WGAN monthly prediction outperformed Random Forest by 36%, benchmark by 32% and LSTM by 26% in the testing period. Our results also suggest that the WGAN model has on average higher returns than pure investment into index. Furthermore, WGAN is less volatile, which is always the preferred option for investors. Using neural networks for stock index prediction and confirming that WGAN investment strategy brings higher returns compared to generally used models is our main contribution to the current debate.</t>
  </si>
  <si>
    <t>Mec, Michal; Zeman, Mikulas; Cermakova, Klara</t>
  </si>
  <si>
    <t>Mec, M (corresponding author), Prague Univ Econ &amp; Business, Prague, Czech Republic.</t>
  </si>
  <si>
    <t>michalmec@gmail.com; mikulas.zeman@vse.cz; klara.cermakova@vse.cz</t>
  </si>
  <si>
    <t>[Mec, Michal; Zeman, Mikulas; Cermakova, Klara] Prague Univ Econ &amp; Business, Prague, Czech Republic</t>
  </si>
  <si>
    <t>STOCK MARKET PREDICTION USING GENERATIVE ADVERSARIAL NETWORK (GAN) - STUDY CASE GERMANY STOCK MARKET</t>
  </si>
  <si>
    <t>Generative adversial network; Germany stock market; neural network; stock prediction</t>
  </si>
  <si>
    <t>LSTM</t>
  </si>
  <si>
    <t>10.52950/ES.2024.13.2.005</t>
  </si>
  <si>
    <t>WOS:001362946300005</t>
  </si>
  <si>
    <t>Sindelár, M; Janasová, B</t>
  </si>
  <si>
    <t>The article assesses key aspects of shared service center concept within the accounting area from perspective of user unit. Based on the analysis of theoretical concepts related to types of financial services suitable for moving to shared service centers, the hypotheses are formulated. Hypotheses are verified by empirical research and tested by appropriate statistical methods as odds ratio (OR) and Fisher's exact test. The results show that companies prefer to move codify-able and routine activities to shared service centers. The most common activity transferred to shared service centers is receivables management. The results of analysis enable to get an opinion on the usefulness of shared service centers used by Czech companies.</t>
  </si>
  <si>
    <t>Sindelar, Michal; Janasova, Barbora</t>
  </si>
  <si>
    <t>Sindelár, M (corresponding author), Univ Econ, Prague, Czech Republic.</t>
  </si>
  <si>
    <t>michal.sindelar@vse.cz; barbora.janasova@gmail.com</t>
  </si>
  <si>
    <t>project "Market failures and their impact on audit quality in the Czech Republic" [IGA VSE F1/25/2019]</t>
  </si>
  <si>
    <t>project "Market failures and their impact on audit quality in the Czech Republic"</t>
  </si>
  <si>
    <t>The paper is processed as an outcome of the research project "Market failures and their impact on audit quality in the Czech Republic" (IGA VSE F1/25/2019).</t>
  </si>
  <si>
    <t>[Sindelar, Michal; Janasova, Barbora] Univ Econ, Prague, Czech Republic</t>
  </si>
  <si>
    <t>ARE ACCOUNTING SERVICES THREATENED BY MOVING TO SHARED SERVICE CENTERS? - AN EMPIRICAL EVIDENCE OF CZECH COMPANIES</t>
  </si>
  <si>
    <t>Shared service centers; sourcing models in accounting; odds ratio; complexity of services; codification of services</t>
  </si>
  <si>
    <t>MARKET ENTRY MODE; FIRM; TRANSACTION; KNOWLEDGE; COST; STRATEGIES</t>
  </si>
  <si>
    <t>Šindelář, Michal/AHA-5223-2022</t>
  </si>
  <si>
    <t>Šindelář, Michal/0000-0002-0474-3675</t>
  </si>
  <si>
    <t>111</t>
  </si>
  <si>
    <t>10.20472/ES.2020.9.2.007</t>
  </si>
  <si>
    <t>WOS:000600905100007</t>
  </si>
  <si>
    <t>Stroukal, D</t>
  </si>
  <si>
    <t>This paper examines the relationship between health and unemployment on individual panel data for the Czech Republic between 2008 and 2011. Foreign research comes up with two possible directions: that unemployment worsens health and that for people with poor health it is more difficult to find jobs, the healthy worker effect. In many models based on representative data from the European Union Statistics on Income and Living Conditions, it has been verified that unemployment actually worsens health. Conversely, healthy worker effect could not be verified. Finally, it was found that the relationship from unemployment to poorer health is greater among men than women.</t>
  </si>
  <si>
    <t>Stroukal, Dominik</t>
  </si>
  <si>
    <t>Stroukal, D (corresponding author), Univ Econ, Dept Econ, Prague, Czech Republic.</t>
  </si>
  <si>
    <t>dominikstroukal@gmail.com</t>
  </si>
  <si>
    <t>[Stroukal, Dominik] Univ Econ, Dept Econ, Prague, Czech Republic</t>
  </si>
  <si>
    <t>A LONGITUDINAL ANALYSIS OF THE EFFECT OF UNEMPLOYMENT ON HEALTH</t>
  </si>
  <si>
    <t>Unemployment; health; Czech Republic; healthy worker effect; gender; self-reported health; labor market</t>
  </si>
  <si>
    <t>CIGARETTE-SMOKING; PHYSICAL HEALTH; WOMENS HEALTH; EMPLOYMENT; DEPRESSION</t>
  </si>
  <si>
    <t>10.20472/ES.2016.5.2.004</t>
  </si>
  <si>
    <t>WOS:000390197400004</t>
  </si>
  <si>
    <t>Chairakwattana, K; Nathaphan, S</t>
  </si>
  <si>
    <t>This research paper examines the predictability power on future stock returns by employing the concept of Bayesian Model Averaging (BMA). The sample focuses on Stock Exchange of Thailand (SET) over 2001-2011. Predictors for return predictability contain financial information which are dividend yield, Book-to-Market, Earning yield, Default risk premium, Monthly rate of three-month Treasury bill, Term premium, Monthly inflation rate and Term spread. This paper also explores the predictability power over financial crisis, sub-period over 2008-2009. In addition, this paper compares expected returns from two models between BMA and traditional regression (Fama and Macbeth two steps procedure). Results indicated that BMA approach outperforms the traditional regression model.</t>
  </si>
  <si>
    <t>Chairakwattana, Kmonwan; Nathaphan, Sarayut</t>
  </si>
  <si>
    <t>Chairakwattana, K (corresponding author), Trinity Secur Co Ltd, 26th Floor,Bangkok City Tower, Bangkok 10120, Thailand.</t>
  </si>
  <si>
    <t>sarayut.mark@gmail.com; kmonwan@trinitythai.com</t>
  </si>
  <si>
    <t>[Chairakwattana, Kmonwan] Trinity Secur Co Ltd, 26th Floor,Bangkok City Tower, Bangkok 10120, Thailand; [Nathaphan, Sarayut] Thammasat Business Sch, Bangkok 10200, Thailand</t>
  </si>
  <si>
    <t>Thammasat University</t>
  </si>
  <si>
    <t>Stock Return Predictability by Bayesian Model Averaging: Evidence from Stock Exchange of Thailand</t>
  </si>
  <si>
    <t>Stock Return; Investment Decision; Bayesian Model Averaging; Portfolio; Asset Pricing; Model Uncertainty</t>
  </si>
  <si>
    <t>WOS:000218856900004</t>
  </si>
  <si>
    <t>Wu, MC; Chen, YJ; Shih, BY</t>
  </si>
  <si>
    <t>This paper documents an association between firms cash holdings and CEOs pay performance sensitivity. Controlling whether CEOs are both president, firm size, leverage, auditor specialization and the ratio of independent board, we find that firms with more cash holdings are more likely to constrain executives pay-performance sensitivity than firms with less cash holdings do. Empirical evidence also shows a increasing pay-performance sensitivity after adopting IFRS in China. The changes of the fair value for investment property are recognized from the equity to income statement may influence executives contract. After using propensity score matching research design, we further find that decreasing sensitive compensation due to firms with great corporate cash holdings is more pronounced after IFRS adoption than before IFRS adoption.The results support alignment hypothesis, which argues that managers with high incentive compensation will engage to making risky decisions which may harm firms value in the future. Therefore, compensation committee should redesign managers compensation contract for limiting their risk-taking behavior. Compare with pre-IFRS period, firms maintaining sufficient liquidity are more likely to decrease CEOs incentive compensation for avoiding them pursuing real activities manipulation during post-IFRS period.</t>
  </si>
  <si>
    <t>Wu, Ming-Cheng; Chen, Yu-Ju; Shih, Bi-Ying</t>
  </si>
  <si>
    <t>Wu, MC (corresponding author), Natl Changhua Univ Educ, Dept Finance, Changhua, Taiwan.</t>
  </si>
  <si>
    <t>yujuchen@cc.ncue.edu.tw; natashashih99@gmail.com; mcwu@cc.ncue.edu.tw</t>
  </si>
  <si>
    <t>[Wu, Ming-Cheng; Chen, Yu-Ju; Shih, Bi-Ying] Natl Changhua Univ Educ, Dept Finance, Changhua, Taiwan</t>
  </si>
  <si>
    <t>National Changhua University of Education</t>
  </si>
  <si>
    <t>An Exploratory Analysis of Cash Holdings and Pay-Performance Sensitivity before and after IFRS Adoption</t>
  </si>
  <si>
    <t>precautionary saving theory; alignment theory; mandatory IFRS adoption; cash holdings; pay-performance sensitivity; PPS</t>
  </si>
  <si>
    <t>WOS:000218859600004</t>
  </si>
  <si>
    <t>Sestanj-Peric, T; Kukec, SK</t>
  </si>
  <si>
    <t>In this paper we analyze the application of Controlling in Croatian SMEs by investigating the development of Planning, Information and Reporting Systems. Controlling is an English term mostly used in the German-speaking countries (but also in Croatia) describing the field that would in international discourse be labeled as management accounting. Our research takes into consideration the specifics of Croatian companies, emphasizing the fact that the development of Controlling in Croatia is in the early stages compared to the German-speaking countries. The level of development of planning, information and reporting systems was investigated for the following reason: when Controlling is introduced into SMEs the emphasis should be on the preparation of information necessary for the management, and on the use of appropriate methods and instruments of Controlling. The design of planning, information, and reporting system enables that.</t>
  </si>
  <si>
    <t>Sestanj-Peric, Tanja; Kukec, Sandra Katarina</t>
  </si>
  <si>
    <t>Sestanj-Peric, T (corresponding author), Univ Zagreb, Fac Org &amp; Informat, Dept Econ, Varazhdin, Croatia.</t>
  </si>
  <si>
    <t>[Sestanj-Peric, Tanja] Univ Zagreb, Fac Org &amp; Informat, Dept Econ, Varazhdin, Croatia; [Kukec, Sandra Katarina] Graz Univ, Ctr Accounting Res, Graz, Austria</t>
  </si>
  <si>
    <t>University of Zagreb; University of Graz</t>
  </si>
  <si>
    <t>The Role of Controlling for the Development of Planning, Information and Reporting Systems in SMEs</t>
  </si>
  <si>
    <t>Management Accounting; Controlling; SMEs; Planning; Informing; Reporting</t>
  </si>
  <si>
    <t>Šestanj-Perić, Tanja/AAB-4551-2021</t>
  </si>
  <si>
    <t>Šestanj-Perić, Tanja/0000-0001-9197-7607</t>
  </si>
  <si>
    <t>WOS:000218850100005</t>
  </si>
  <si>
    <t>Jasová, E; Kaderábková, B</t>
  </si>
  <si>
    <t>Application of One-equation model confirmed that one long-term NAIRU for the whole period did not capture the development in the labour market during unstable and transition periods (eg. the transition environment and recession period or let us say, conjuncture). Since the Break model in the monitored period separates out some time intervals, the estimated NAIRU better reflects the real situation in the labour market. Kalman filter with a higher coefficient of smoothing than is the commonly recommended value succeeded in capturing the non-stable environment in the labour market. We found these sources of instability and changes in labour market: the restructuring of the economy, change in nature of trade-off between unemployment rate and households' consumption deflator caused by factors exogenous to the labour market or by the global financial and economic crisis. The instability of economic environment can be represented by negative values of NAIRU. The experiences with non-stable environment in past can be used, under condition of anticipated expectations environment, to estimate it at the end of the examined period. Kalman filter can indicate the time leading between labour market development in various countries and be used for short-term prediction.</t>
  </si>
  <si>
    <t>emilie.jasova@mpsv.cz</t>
  </si>
  <si>
    <t>Empirical Verification of the Ability of selected Methods for estimating the NAIRU locate unstable Environment on the Labour Market</t>
  </si>
  <si>
    <t>Phillips curve; NAIRU; One equation model; Break model; Kalman filter and unemployment gap</t>
  </si>
  <si>
    <t>160</t>
  </si>
  <si>
    <t>WOS:000218848700008</t>
  </si>
  <si>
    <t>Karakas, M</t>
  </si>
  <si>
    <t>Political business cycle studies have arisen as alternatives to pure business cycle studies. Each country encounters political business cycles differently. Even in some developed countries, the existence of them is a big question for academicians. In this paper, we try to answer the question whether there are opportunistic political business cycles in Turkey or not. Our study focuses on both fiscal and monetary policies/variables to discover the Turkish case. We use a simple but powerful time series model to test the existence of them. Empirical results show that it is clear that there are quite perfect opportunistic political business cycles in Turkey. This finding is strongly supported by budget deficit, government expenditure, transfer payments (except interest payments), central bank credits, currency in circulation, and M1 money supply.</t>
  </si>
  <si>
    <t>Karakas, Mesut</t>
  </si>
  <si>
    <t>mesutkarakas@gmail.com</t>
  </si>
  <si>
    <t>Political Business Cycles in Turkey: Is It the Case?</t>
  </si>
  <si>
    <t>Political business cycles; Time series analysis; Fiscal policy; Monetary policy; Probit model; Turkish political economy</t>
  </si>
  <si>
    <t>MACROECONOMIC POLICY; 2-PARTY SYSTEM</t>
  </si>
  <si>
    <t>Karakas, Mesut/ACB-7952-2022</t>
  </si>
  <si>
    <t>WOS:000218848700003</t>
  </si>
  <si>
    <t>Tymoshyk, N; Rasshyvalov, D; Tarasenko, I; Velykykh, K</t>
  </si>
  <si>
    <t>Crisis management is an essential component of strategic planning and forecasting in companies, and its importance has grown significantly in the aftermath of the global crisis caused by the COVID-19 pandemic. While insurance companies traditionally focus on preventing and compensating for negative economic events, effective crisis management is equally crucial for accurate risk assessment, as the stability of the insurance sector directly supports the stability of the wider financial system. The aim of this research was to analyze contemporary perspectives on anti-crisis management in insurance and evaluate the effectiveness of measures applied to overcome crisis situations. To achieve this, the study employed bibliographic-analytical methods, induction, deduction, synthesis, generalization, online surveys, and logical, as well as statistical and graphical, comparison. The findings revealed notable differences in risk management approaches across companies of different sizes. Large insurance companies placed considerable emphasis on training staff in crisis management and employing specialists in analytics and risk assessment. Medium-sized firms often relied on external consultations, scenario planning, and employee training, while small firms generally paid insufficient attention to risk management practices. Among anti-crisis measures and management staff training, the work of strategic planning departments, strengthening teamwork, and financial frugality were associated with the effectiveness, speed, and progressiveness of overcoming an economic crisis with a medium-strength connection. That is why large companies that combined these measures were more effective in overcoming crises. In contrast, medium and small enterprises achieved lower effectiveness, reflecting their more limited and inconsistent adoption of crisis management measures.</t>
  </si>
  <si>
    <t>Tymoshyk, Nataliia; Rasshyvalov, Dmytro; Tarasenko, Iryna; Velykykh, Kseniia</t>
  </si>
  <si>
    <t>Tymoshyk, N (corresponding author), Ternopil Ivan Puluj Natl Tech Univ, Dept Econ &amp; Finance, Ternopol, Ukraine.</t>
  </si>
  <si>
    <t>nata_like@ujis.in.ua</t>
  </si>
  <si>
    <t>[Tymoshyk, Nataliia] Ternopil Ivan Puluj Natl Tech Univ, Dept Econ &amp; Finance, Ternopol, Ukraine; [Rasshyvalov, Dmytro] Taras Shevchenko Natl Univ Kyiv, Educ &amp; Sci Inst Int Relat, Dept Int Business, Kyiv, Ukraine; [Tarasenko, Iryna] Kyiv Natl Univ Technol &amp; Design KNUTD, Fac Management &amp; Business Design, Dept Finance &amp; Business consulting, Kyiv, Ukraine; [Velykykh, Kseniia] OM Beketov Natl Univ Urban Econ Kharkiv, Educ &amp; Sci Inst Econ &amp; Management, Dept Management &amp; Publ Adm, Kharkiv, Ukraine</t>
  </si>
  <si>
    <t>Ministry of Education &amp; Science of Ukraine; Ternopil Ivan Puluj National Technical University; Ministry of Education &amp; Science of Ukraine; Taras Shevchenko National University of Kyiv; Ministry of Education &amp; Science of Ukraine; Kyiv National University of Technologies &amp; Design; Ministry of Education &amp; Science of Ukraine; O.M. Beketov National University of Urban Economy in Kharkiv</t>
  </si>
  <si>
    <t>Emergency Management in Risk Control: Approaches for Surpassing Financial Challenges</t>
  </si>
  <si>
    <t>Risk management; Insurance companies; Innovation; Risk assessment; Teamwork; Financial frugality</t>
  </si>
  <si>
    <t>/HSC-7482-2023; Velykykh, Kseniia/F-7728-2019; Rasshyvalov, Dmytro/MVW-2341-2025</t>
  </si>
  <si>
    <t>10.31181/ijes1512026226</t>
  </si>
  <si>
    <t>WOS:001672652700003</t>
  </si>
  <si>
    <t>Wu, TF; Hou, HY</t>
  </si>
  <si>
    <t>Emissions Trading Scheme (ETS) pilot programs impose binding quota constraints and enable allowance trading, reshaping cost structures and strategic interactions in oligopolistic agri-food supply chains. This paper quantifies the resulting economic impacts, including equilibrium prices, profits, and trade flows, by developing a multi-tier network equilibrium model that links upstream suppliers, downstream manufacturers, domestic and international demand markets, and a carbon trading center under an Emissions Trading Scheme pilot setting. Suppliers invest in low-carbon technologies, while manufacturers undertake labor-efficiency investments that affect unit costs and throughput, with proximity-based spillovers captured via a grid-distance mechanism. The equilibrium conditions are formulated as a variational inequality framework and computed numerically, enabling systematic comparative statics analysis under alternative quota stringency and trading conditions. Using China-EU garlic trade as an illustrative case, the numerical analysis indicates that tighter policy constraints and trading conditions shift production and allowance-trading patterns, with corresponding changes in prices, profits, and emissions across tiers. It also shows that moderate efficiency investment can improve productivity and may reduce aggregate emissions, whereas very high unilateral investment tends to exhibit diminishing returns and can be associated with non-smooth adjustments in network allocations. Finally, coordinated upstream-downstream investment is generally associated with more stable outcomes than isolated initiatives. The framework offers a decision-relevant tool for evaluating Emissions Trading Scheme pilot designs in regulated international agri-food trade networks.</t>
  </si>
  <si>
    <t>Wu, Tingfeng; Hou, Heyin</t>
  </si>
  <si>
    <t>Hou, HY (corresponding author), Southeast Univ, Sch Econ &amp; Management, Nanjing 210000, Peoples R China.</t>
  </si>
  <si>
    <t>heyinhou@seu.edu.cn</t>
  </si>
  <si>
    <t>[Wu, Tingfeng] Southeast Univ, Southeast Univ Monash Univ Joint Grad Sch Suzhou, Suzhou 215000, Peoples R China; [Hou, Heyin] Southeast Univ, Sch Econ &amp; Management, Nanjing 210000, Peoples R China</t>
  </si>
  <si>
    <t>Southeast University - China; Southeast University - China</t>
  </si>
  <si>
    <t>Economic Impacts of an Emissions Trading Scheme Pilot in Oligopolistic Agri-Food Supply Chains: A Network Equilibrium Analysis</t>
  </si>
  <si>
    <t>Emissions Trading Scheme pilots; Network equilibrium; Variational inequality; Oligopolistic supply chains; international agri-food trade; Economic impacts</t>
  </si>
  <si>
    <t>443</t>
  </si>
  <si>
    <t>477</t>
  </si>
  <si>
    <t>10.31181/ijes1512026280</t>
  </si>
  <si>
    <t>HC5KV</t>
  </si>
  <si>
    <t>WOS:001750803600002</t>
  </si>
  <si>
    <t>Kargi, B; Coccia, M; Uckac, BC</t>
  </si>
  <si>
    <t>This paper examines the impact of different durations of national lockdown measures during the first wave of the COVID-19 pandemic on the public health and economic conditions of nations. Results indicate that a) countries with shorter lockdown periods, approximately 15 days, experience a higher variation of confirmed cases/population (%) compared to countries with longer lockdowns, lasting for over one month; b) countries with shorter lockdown periods experience lower average fatality rates compared to countries with longer lockdown periods, while the variation in fatality rates indicates that countries with longer periods of lockdown achieved a more substantial reduction in fatality rates. Nevertheless, the findings of the study indicate that while longer durations of national lockdowns, implemented as a government response to the COVID-19 pandemic, appear to produce somewhat uncertain outcomes in terms of public health, they exhibit a more substantial adverse effect on a country's economic growth, resulting in a contraction in gross domestic product growth. Extracting key lessons from this study can prove invaluable in crafting effective public responses for future COVID-19 waves and epidemics that resemble the characteristics of COVID-19.</t>
  </si>
  <si>
    <t>Kargi, Bilal; Coccia, Mario; Uckac, Bekir Cihan</t>
  </si>
  <si>
    <t>Kargi, B (corresponding author), Ankara Yildirim Beyazit Univ, Sereflikochisar Fac Appl Aciences, Dept Banking &amp; Finance, Ankara, Turkiye.</t>
  </si>
  <si>
    <t>bilalkargi@gmail.com; mario.coccia@cnr.it; b.cihanuckac@gmail.com</t>
  </si>
  <si>
    <t>[Kargi, Bilal] Ankara Yildirim Beyazit Univ, Sereflikochisar Fac Appl Aciences, Dept Banking &amp; Finance, Ankara, Turkiye; [Coccia, Mario] CNR Natl Res Council Italy, Turin Res Area Natl Res Council, Rome, Italy</t>
  </si>
  <si>
    <t>Ankara Yildirim Beyazit University; Consiglio Nazionale delle Ricerche (CNR)</t>
  </si>
  <si>
    <t>FINDINGS FROM THE FIRST WAVE OF COVID-19 ON THE DIFFERENT IMPACTS OF LOCKDOWN ON PUBLIC HEALTH AND ECONOMIC GROWTH</t>
  </si>
  <si>
    <t>Lockdown; COVID-19; Crisis management; Public policy; Healthcare; Economic Growth; Contraction; Environmental impact; Air pollution.</t>
  </si>
  <si>
    <t>AIR-POLLUTION</t>
  </si>
  <si>
    <t>Coccia, Mario/F-9793-2015; KARGI, Bilal/AAA-4005-2022</t>
  </si>
  <si>
    <t>KARGI, Bilal/0000-0002-7741-8961</t>
  </si>
  <si>
    <t>10.52950/ES.2023.12.2.002</t>
  </si>
  <si>
    <t>WOS:001123624300004</t>
  </si>
  <si>
    <t>Kramaric, TP; Miletic, M; Pepur, P</t>
  </si>
  <si>
    <t>Motivated by the importance of determinants of firm performance, especially in terms of risk-adjusted performance that considers underlying risks, this paper explores the effects of firm-specific determinants on risk-adjusted returns such as the Treynor ratio. Specifically, the authors explore whether firm size, capital expenditures, capital intensity, equity ratio, leverage, profitability, listing age, and liquidity affect the performance of Croatian non-financial listed companies that form the CROBEXplus equity index in the period 2014 - 2021. Utilizing dynamic panel analysis, several key deterministic factors of risk-adjusted performance are identified including firm size, capital intensity, equity ratio, leverage, profitability, and listing age. In other words, larger firms tend to experience greater risk adjusted returns than their smaller counterparts as well as firms with higher equity ratios, i.e. those not overly indebted. Results also show that capital intensity, which is viewed as a source of entry barrier, is positively related to risk adjusted-performance which is also true for profitability. Furthermore, companies that have a longer presence in the market in terms of being listed on the stock exchange document enhanced risk-adjusted returns. These findings have significant policy and practical implications.</t>
  </si>
  <si>
    <t>Kramaric, Tomislava Pavic; Miletic, Marko; Pepur, Petar</t>
  </si>
  <si>
    <t>Kramaric, TP (corresponding author), Univ Split, Univ Dept Forens Sci, Split, Croatia.</t>
  </si>
  <si>
    <t>tpkramaric@forenzika.unist.hr; ppepur@oss.unist.hr; mamiletic@oss.unist.hr</t>
  </si>
  <si>
    <t>[Kramaric, Tomislava Pavic] Univ Split, Univ Dept Forens Sci, Split, Croatia; [Miletic, Marko; Pepur, Petar] Univ Split, Univ Dept Profess Studies, Split, Croatia</t>
  </si>
  <si>
    <t>THE TREYNOR RATIO AS A RISK-ADJUSTED RETURN OF CROATIAN LISTED FIRMS</t>
  </si>
  <si>
    <t>the Treynor ratio; risk-adjusted returns; listed firms; Croatia</t>
  </si>
  <si>
    <t>CAPITAL STRUCTURE; CORPORATE GOVERNANCE; PERFORMANCE; DIVERSIFICATION; SIZE; REGULATIONS; COMPETITION; MANAGEMENT; SOUNDNESS; PROPERTY</t>
  </si>
  <si>
    <t>Pavic Kramaric, Tomislava/ITU-6477-2023; Miletić, Marko/F-9102-2017</t>
  </si>
  <si>
    <t>Pavic Kramaric, Tomislava/0000-0002-0974-4423</t>
  </si>
  <si>
    <t>10.52950/ES.2023.12.2.006</t>
  </si>
  <si>
    <t>WOS:001123624300006</t>
  </si>
  <si>
    <t>In this paper we analyze the effect of minimum wage change on selected labour market indicators such as duration of employment, hours worked, unemployment by education or profession or long-term unemployment. Our research is based on Eurostat and OECD data for V4 countries. The hypothesis discussed is whether the effect of minimum wage increase is positive or negative and we discuss the issue of economic regulation more generally. The output values of the regressions coefficients of all the V4 countries showed that the effects are more positive than negative. Mapping the overall intensity of effects of the minimum wage on selected indicator of the labour market in the Czech Republic and Hungary indicated a low sensitivity. The effects were very weak in Slovakia and Poland. The results of the analysis complied with the results of the domestic and international research in 13 cases and the results were different in 6 cases. Slightly more often they confirmed more positive effects of the minimum wage on selected indicators of the labour market than negative effects.</t>
  </si>
  <si>
    <t>Jasova, E (corresponding author), Univ Finance &amp; Adm, Prague, Czech Republic.</t>
  </si>
  <si>
    <t>entropa@seznam.cz; kaderabb@vse.cz</t>
  </si>
  <si>
    <t>[Jasova, Emilie] Univ Finance &amp; Adm, Prague, Czech Republic; [Kaderabkova, Bozena] Prague Univ Econ &amp; Business, Prague, Czech Republic</t>
  </si>
  <si>
    <t>AMBIGUOUS EFFECTS OF MINIMUM WAGE TOOL OF LABOUR MARKETS REGULATION - KEY STUDY OF V4 COUNTRIES</t>
  </si>
  <si>
    <t>minimum wage; rate of unemployment by educational attainment; long-term unemployment; average hours actually worked per week; temporary employees</t>
  </si>
  <si>
    <t>YOUTH EMPLOYMENT; IMPACT; TRANSITION; LEVEL</t>
  </si>
  <si>
    <t>10.52950/ES.2021.10.2.004</t>
  </si>
  <si>
    <t>WOS:000735775500004</t>
  </si>
  <si>
    <t>Chen, HL</t>
  </si>
  <si>
    <t>This study constructs a corporate bankruptcy classification model with greater prediction accuracy that can be applied to a wide cross-section of industrial sectors. In Taiwan, development of a bankruptcy classification model for any one industry is difficult because of the small number of bankrupt companies per sector from it. Instead of using industry-relative ratios to stabilize the financial data, this study proposes an approach that combines financial ratio analysis and confirmatory factor analysis with logistic-regression analysis to estimate the probability of financial failure for public corporations. First, Mann-Whitney tests reveal a significant difference in the mean values of bankrupt and nonbankrupt companies for 41 financial ratios. Second, based on these financial ratios, a mathematical modeling procedure is used to develop bankruptcy classification model. Finally, validation of the bankruptcy model is by out-of-sample Type I accuracy, Type II accuracy, and overall correct classification rates. The research results suggest that the proposed modeling approach appears to be robust and relatively insensitive to differential industry effects and time variations.</t>
  </si>
  <si>
    <t>Chen, Hong Long</t>
  </si>
  <si>
    <t>Chen, HL (corresponding author), Natl Univ Tainan, Tainan, Taiwan.</t>
  </si>
  <si>
    <t>along314@mail.nutn.edu.tw</t>
  </si>
  <si>
    <t>Ministry of Science and Technology of Taiwan ROC</t>
  </si>
  <si>
    <t>We would like to thank the Ministry of Science and Technology of Taiwan ROC for financially supporting this research.</t>
  </si>
  <si>
    <t>[Chen, Hong Long] Natl Univ Tainan, Tainan, Taiwan</t>
  </si>
  <si>
    <t>National University Tainan</t>
  </si>
  <si>
    <t>DEVELOPMENT OF A STABLE CORPORATE BANKRUPTCY CLASSIFICATION MODEL: EVIDENCE FROM TAIWAN</t>
  </si>
  <si>
    <t>Bankruptcy; Financial failure; Financial management; Logit models</t>
  </si>
  <si>
    <t>FINANCIAL RATIOS; DISCRIMINANT-ANALYSIS; FAILURE PREDICTION; RISK; PERFORMANCE; DISTRESS; GOVERNANCE; OWNERSHIP</t>
  </si>
  <si>
    <t>10.20472/ES.2018.7.1.002</t>
  </si>
  <si>
    <t>WOS:000432932500002</t>
  </si>
  <si>
    <t>Dias, MF; Jorge, SF</t>
  </si>
  <si>
    <t>We consider a partial equilibrium model where we study the integration of two oligopolistic markets that are not symmetric (in number of firms, in demand or market dimension). We present a simulation for the integration of the Iberian wholesale electricity market (MIBEL) and show how the exercise of market power will evolve with regional full integration. The simulation results show that, as expected, market power is lower after full integration. However, even after full integration, market power is still a feature of the market. There fore, the full benefits of liberalisation and integration are not seized by the consumers since wholesale prices persist to be higher than marginal costs.</t>
  </si>
  <si>
    <t>Dias, Marta Ferreira; Jorge, Silvia F.</t>
  </si>
  <si>
    <t>Dias, MF (corresponding author), Univ Aveiro, DEGEIT, GOVCOPP, Aveiro, Portugal.</t>
  </si>
  <si>
    <t>mfdias@ua.pt; sjorge@ua.pt</t>
  </si>
  <si>
    <t>[Dias, Marta Ferreira; Jorge, Silvia F.] Univ Aveiro, DEGEIT, GOVCOPP, Aveiro, Portugal</t>
  </si>
  <si>
    <t>Universidade de Aveiro</t>
  </si>
  <si>
    <t>MARKET POWER AND INTEGRATED REGIONAL MARKETS OF ELECTRICITY: A SIMULATION OF THE MIBEL</t>
  </si>
  <si>
    <t>MIBEL; Market Power; Cournot Simulation Model</t>
  </si>
  <si>
    <t>ECONOMIC-INTEGRATION; PRICE; COMPETITION</t>
  </si>
  <si>
    <t>Ferreira Dias, Marta/C-2023-2017; Jorge, Sílvia Ferreira/B-6005-2009</t>
  </si>
  <si>
    <t>Ferreira Dias, Marta/0000-0002-6695-8479; Jorge, Sílvia Ferreira/0000-0003-0651-7433</t>
  </si>
  <si>
    <t>10.20472/ES.2017.6.2.003</t>
  </si>
  <si>
    <t>WOS:000423929800003</t>
  </si>
  <si>
    <t>Hejduková, P; Kureková, L</t>
  </si>
  <si>
    <t>This study defines the possible approaches which are used for the measurement and comparison of income inequality. It discusses the usability of these approaches and points to selected indicators of income inequality at the level of international comparison and also identifies the factors that cause income inequality. The aim of this study is to describe the relationship between customary indicators of inequality and an alternative indicator. Data was used from nine European countries and two data sources were combined: the OECD and ESS. The final data set contained 16 686 observations. By verifying the compliance of relative frequencies, the difference between countries was demonstrated to the degree of agreement with the reduction in income inequality. The results of the test on the compliance of relative frequencies allowed us to consider the question of the monotonic trend of population relative frequency. It turned out that the rate of agreement to reduce the income gap with increasing income inequality increased.</t>
  </si>
  <si>
    <t>Hejdukova, Pavlina; Kurekova, Lucie</t>
  </si>
  <si>
    <t>Hejduková, P (corresponding author), Univ West Bohemia, Fac Econ, Plzen, Czech Republic.</t>
  </si>
  <si>
    <t>pahejdu@kfu.zcu.cz; xkurl06@vse.cz</t>
  </si>
  <si>
    <t>'Finance and Sustainable Development from the Perspective of Theory and Practice' at the University of West Bohemia, Faculty of Economics [SGS-2017-004]</t>
  </si>
  <si>
    <t>'Finance and Sustainable Development from the Perspective of Theory and Practice' at the University of West Bohemia, Faculty of Economics</t>
  </si>
  <si>
    <t>This paper was created within the project SGS-2017-004 'Finance and Sustainable Development from the Perspective of Theory and Practice' at the University of West Bohemia, Faculty of Economics.</t>
  </si>
  <si>
    <t>[Hejdukova, Pavlina] Univ West Bohemia, Fac Econ, Plzen, Czech Republic; [Kurekova, Lucie] Univ Econ, Fac Econ, Prague, Czech Republic</t>
  </si>
  <si>
    <t>University of West Bohemia Pilsen; Prague University of Economics &amp; Business</t>
  </si>
  <si>
    <t>INCOME INEQUALITY AND SELECTED METHODS OF ITS MEASUREMENT WITH THE USE OF PRACTICAL DATA FOR INTERNATIONAL COMPARISON</t>
  </si>
  <si>
    <t>Approaches; Income; Inequality; Index; Measuring; Indicators; Factors</t>
  </si>
  <si>
    <t>TRADE</t>
  </si>
  <si>
    <t>10.20472/ES.2017.6.2.004</t>
  </si>
  <si>
    <t>WOS:000423929800004</t>
  </si>
  <si>
    <t>This paper analyses the influence of insurance company-specific, insurance industry-specific and macroeconomic variables on performance of insurance markets in selected Central and Eastern European countries. Specifically, the research covers insurance industry in Croatia, Slovenia, Hungary and Poland in the period 2010 - 2014. Two performance variables were employed in the model, i.e. return on assets (ROA) and return on equity (ROE) while explanatory variables comprise of size measured on the basis of gross written premium, type dummy variable indicating life, non-life or composite insurance company, share of premium ceded to reinsurance, combined ratio, ownership variable indicating foreign or domestic ownership, age, organizational form dummy variable referring to joint stock companies or mutual and real GDP per capita growth. Employing static panel model results of the analysis reveal that variable age positively and significantly affect performance when measured with both ROA and ROE. Moreover, another variable that significantly influences performance in terms of ROE is real GDP per capita growth taking a positive sign.</t>
  </si>
  <si>
    <t>PROFITABILITY DETERMINANTS OF INSURANCE MARKETS IN SELECTED CENTRAL AND EASTERN EUROPEAN COUNTRIES</t>
  </si>
  <si>
    <t>insurance companies; firm performance; international financial markets; panel data models</t>
  </si>
  <si>
    <t>FIRM PERFORMANCE; EFFICIENCY; INDUSTRY; AGE</t>
  </si>
  <si>
    <t>Pavic Kramaric, Tomislava/ITU-6477-2023; /AAQ-6300-2020; Miletić, Marko/F-9102-2017</t>
  </si>
  <si>
    <t>123</t>
  </si>
  <si>
    <t>10.20472/ES.2017.6.2.006</t>
  </si>
  <si>
    <t>WOS:000423929800006</t>
  </si>
  <si>
    <t>Akimoto, K</t>
  </si>
  <si>
    <t>This study examines a fundamental cause of the economic crisis from which the current capitalist economy is suffering. We posit that the cause is an imbalance between the real economic sector and the monetary sector. To test this hypothesis, we construct a differential game. Players are the agents selected by the two sectors. We adopt linear objective functions, because if we adopt concave objective functions, the analysis is restricted to examining the first and the second order conditions to maximize the Hamiltonians. A main theoretical originality of this study is to describe how players and policy makers should play to ensure balance between the real economic and the monetary sectors in the capitalist economy. The auxiliary equations do not have any stable steady state points under the linear functions. The game requires two rules to have a solution. One rule is the strategy rule that requires players to adopt a strategy that makes the strategy exchange point coincide with the steady state point in reaction to the other player's strategy. The other rule is the policy rule that requires the policy-maker (Central Bank) to control the strategy exchange point of the monetary sector by undertaking buying operation. It is shown that the distribution rate of GDP to the monetary sector has a rigorous range for the game to have a solution. In addition, the solution has the character of a natural economy. We conclude that large deviations from the solution of the game (which we consider as deviations from the natural economy) are a fundamental cause of economic crisis. We investigate actual transitions of the distribution rate in USA, Euro area and Japan to prove our hypothesis in identifying the fundamental cause.</t>
  </si>
  <si>
    <t>Akimoto, Koji</t>
  </si>
  <si>
    <t>Akimoto, K (corresponding author), Kurume Univ, Fac Econ, Kurume, Fukuoka, Japan.</t>
  </si>
  <si>
    <t>akimoto_koji@kurume-u.ac.jp</t>
  </si>
  <si>
    <t>[Akimoto, Koji] Kurume Univ, Fac Econ, Kurume, Fukuoka, Japan</t>
  </si>
  <si>
    <t>Kurume University</t>
  </si>
  <si>
    <t>A Fundamental Cause of Economic Crisis A Macro-economic Game between the Real Economic Sector and Monetary Sector</t>
  </si>
  <si>
    <t>economic crisis; unbalance of the real economic sector and the monetary sector; strategy rule; policy rule; natural economy; differential game</t>
  </si>
  <si>
    <t>WOS:000218860900001</t>
  </si>
  <si>
    <t>Carabotta, L</t>
  </si>
  <si>
    <t>Economic forecasts taken into account during the European Semester are getting an increasing role in macroeconomic policy decisions. The main motivation for this paper is to analyse the performance of national, international and private agencies in forecasting the government deficit as a ratio to GDP for Italy from 1992 to 2012. Extending the existing methodology and using an innovative database, this paper finds that the accuracy of the forecasts depend on the month in which the forecasts are realized and on the nature of the institution making the economic forecasts (i.e. public or private).</t>
  </si>
  <si>
    <t>Carabotta, Laura</t>
  </si>
  <si>
    <t>Carabotta, L (corresponding author), Univ Barcelona, Fac Econ &amp; Empresa, Grup CAEPS Avinguda Diagonal 690, E-08034 Barcelona, Spain.</t>
  </si>
  <si>
    <t>lcarabca8@alumnes.ub.edu</t>
  </si>
  <si>
    <t>[Carabotta, Laura] Univ Barcelona, Fac Econ &amp; Empresa, Grup CAEPS Avinguda Diagonal 690, E-08034 Barcelona, Spain</t>
  </si>
  <si>
    <t>University of Barcelona</t>
  </si>
  <si>
    <t>Which Agency and Which Period is The Best? Analyzing National and International Fiscal Forecasts in Italy</t>
  </si>
  <si>
    <t>deficit; forecast accuracy; fiscal forecasting; forecast comparison</t>
  </si>
  <si>
    <t>WOS:000218856900003</t>
  </si>
  <si>
    <t>Arif, U; Rana, SL; Azhar, S; Ahmad, MB; Shaukat, F</t>
  </si>
  <si>
    <t>Climate change has become a significant global issue, particularly impacting economic systems in developing nations. This study highlights the complex relationship between climate vulnerability (CV), adaptive capacity (AC), and economic growth (GDP) in developing economies. While previous research has largely focused on the direct effects of climate change on GDP, this study advances the literature by investigating both direct and indirect pathways using Structural Equation Modelling (SEM). Data from Asian emerging economies, covering the period 2000-2022, were sourced from the World Bank. The results reveal a significant negative direct effect of CV on GDP growth (beta = -0.214, p &lt; 0.01) and a positive, significant effect of CV on AC (beta = 22.16, p &lt; 0.001), indicating that greater climate vulnerability drives increased investment in adaptation. The findings also show that AC has a positive impact on economic growth (beta = 0.007, p &lt; 0.01), suggesting a partial mediation effect that mitigates the negative consequences of CV on GDP. These results emphasize the importance of adaptive systems in reducing climate risks and enhancing economic resilience. The study offers actionable insights for researchers and policymakers aiming to achieve resilient growth.</t>
  </si>
  <si>
    <t>Arif, Unbreen; Rana, Sahar Latif; Azhar, Sarah; Ahmad, Muhammad Bilal; Shaukat, Fatima</t>
  </si>
  <si>
    <t>Arif, U (corresponding author), Univ Educ, UE Business Sch, Div Management &amp; Adm Sci, Lahore, Pakistan.</t>
  </si>
  <si>
    <t>unbreen.arif@ue.edu.pk</t>
  </si>
  <si>
    <t>[Arif, Unbreen; Rana, Sahar Latif; Azhar, Sarah; Shaukat, Fatima] Univ Educ, UE Business Sch, Div Management &amp; Adm Sci, Lahore, Pakistan; [Ahmad, Muhammad Bilal] Univ Punjab, Hailey Coll Banking &amp; Finance, Lahore, Pakistan</t>
  </si>
  <si>
    <t>University of Punjab</t>
  </si>
  <si>
    <t>Asymmetric Impact of Climate Change Vulnerability and Adaptive Capacity on Economic Growth in Developing Economies</t>
  </si>
  <si>
    <t>Climate Vulnerability; Adaptive Capacity; Economic Growth; Sustainable Development; Developing Economies</t>
  </si>
  <si>
    <t>ADAPTATION; HEALTH; STRATEGIES</t>
  </si>
  <si>
    <t>Shaukat, Fatima/GXA-2251-2022; Rana, Sahar/LTF-3192-2024; Rana, Sahar Latif/C-1516-2019</t>
  </si>
  <si>
    <t>Rana, Sahar Latif/0000-0002-4550-7230; Ahmad, Muhmmad Bilal/0000-0002-5713-9762</t>
  </si>
  <si>
    <t>211</t>
  </si>
  <si>
    <t>226</t>
  </si>
  <si>
    <t>10.31181/ijes1412025202</t>
  </si>
  <si>
    <t>WOS:001538556800002</t>
  </si>
  <si>
    <t>Isada, F</t>
  </si>
  <si>
    <t>The purpose of this study is to empirically explore the impact of inter-organizational network structures, such as alliances, on the research outcomes of artificial intelligence technologies during the adoption and diffusion phases of their lifecycle. The optimal inter-organizational network structure varies depending on the characteristics of the technology, industry and product. Artificial intelligence (AI) technology is rapidly being put to practical use, especially in the last few years, in a wide range of business domains, due to improvements in hardware performance and the increasing collection and use of big data. In collecting and using big data, collaboration among multiple organizations can be more advantageous than activities by a single organization, and the relationships among organizations are thought to have an impact on the expansion of research results. Nevertheless, the optimal structure of inter-organisational relations is thought to be influenced by the characteristics of the industry and products that use artificial intelligence technology, so we collected actual cases and carried out exploratory analysis. As a research method, we collected information about the cooperation between organizations related to artificial intelligence from press releases and newspaper articles, and analyzed the network structure between the organizations by supporting the method of social network analysis. The number of registered patents on artificial intelligence was used as an index of the research results. As a result of the statistical analysis, the research results of the organizations with weak network ties were large, mainly in the basic technology area. On the other hand, in the practical technology, there were some areas where the strong network of ties led to high research results.</t>
  </si>
  <si>
    <t>Isada, Fumihiko</t>
  </si>
  <si>
    <t>Isada, F (corresponding author), Kansai Univ, Suita, Osaka, Japan.</t>
  </si>
  <si>
    <t>isada@kansai-u.ac.jp</t>
  </si>
  <si>
    <t>JSPS KAKENHI [20K01870]; Grants-in-Aid for Scientific Research [20K01870] Funding Source: KAKEN</t>
  </si>
  <si>
    <t>JSPS KAKENHI (Ministry of Education, Culture, Sports, Science and Technology, Japan (MEXT), Japan Society for the Promotion of Science, Grants-in-Aid for Scientific Research (KAKENHI)); Grants-in-Aid for Scientific Research (Ministry of Education, Culture, Sports, Science and Technology, Japan (MEXT), Japan Society for the Promotion of Science, Grants-in-Aid for Scientific Research (KAKENHI))</t>
  </si>
  <si>
    <t>This work was supported by JSPS KAKENHI Grant Number 20K01870.</t>
  </si>
  <si>
    <t>[Isada, Fumihiko] Kansai Univ, Suita, Osaka, Japan</t>
  </si>
  <si>
    <t>Kansai University</t>
  </si>
  <si>
    <t>THE IMPACT OF INTER-ORGANISATIONAL NETWORK STRUCTURES ON RESEARCH OUTCOMES FOR ARTIFICIAL INTELLIGENCE TECHNOLOGIES</t>
  </si>
  <si>
    <t>Networks; Open Innovation; Management of Technological Innovation and R&amp;D; IT Management; Firm Organization and Market Structure</t>
  </si>
  <si>
    <t>WOS:000791160500001</t>
  </si>
  <si>
    <t>Kurekova, L</t>
  </si>
  <si>
    <t>The phenomenon of migration is addressed by several disciplines, such as demography, sociology, economics, political science and history. Therefore, a wide range of analytical tools can be used to analyse this phenomenon. This study focuses primarily on regional migration and capturing the dimension of distance in empirical analysis. Cartograms can be used to analyse regional migration, and Webb diagrams that capture the evolution of net international and internal migration over time. It is also appropriate to use the efficiency matrix of migration indices and nodal graphs to analyse migration flows between different regions. Spatial econometrics is then important for migration analysis to test the validity of theoretical concepts of migration. However, it is often not possible to track the exact distance of migration flows in the data. Therefore, it is necessary to resort to proxy methods to determine the distance. Tracking internal migration plays a crucial role in regional development and is vital in assessing political, economic and social change. Therefore, appropriate analytical tools must be used to analyse it at the regional level.</t>
  </si>
  <si>
    <t>Kurekova, Lucie</t>
  </si>
  <si>
    <t>Kurekova, L (corresponding author), Cevro Inst, Ctr Econ Studies, Prague, Czech Republic.</t>
  </si>
  <si>
    <t>lucie.kurekova@vsci.cz</t>
  </si>
  <si>
    <t>[Kurekova, Lucie] Cevro Inst, Ctr Econ Studies, Prague, Czech Republic</t>
  </si>
  <si>
    <t>REGIONAL MIGRATION AND THE DIMENSION OF DISTANCE IN EMPIRICAL ANALYSIS</t>
  </si>
  <si>
    <t>INTERNATIONAL MIGRATION</t>
  </si>
  <si>
    <t>Kureková, Lucie/0000-0002-7611-0463</t>
  </si>
  <si>
    <t>10.52950/ES.2022.11.2.006</t>
  </si>
  <si>
    <t>WOS:000901443200005</t>
  </si>
  <si>
    <t>Sabra, M</t>
  </si>
  <si>
    <t>This article aims to detect empirically, the nexus dynamic interrelationships between health expenditure, totally and disaggregated, economic growth, fertility rate, life expectancy and CO2 emissions in six middle-income MENA countries, namely, (Algeria, Egypt, Jordan, Lebanon, Morocco, and Tunisia), during 2000 to 2019. We employ an advanced econometric technique, Dynamic Panel Data system analysis, which allows estimating time rarely variant variables. Article results show a significant and robust positive association between health expenditure and economic growth, in one hand, and negative associations between economic growth and all which of, fertility rate, life expectancy and CO2 emissions, on the other hand. Moreover, a negative nexus between fertility rate and life expectancy has been detected. Public, private and external health expenditure affect economic growth positively and significantly, meanwhile affect fertility rate negatively, except health public expenditure, which seems to encourage fertility rate. This indicates that disaggregated health expenditure matters for examination. Furthermore, negative impact of CO2 emissions on growth and life expectancy can crowd out health expenditure positive impacts on both growth and life expectancy. A series of recommendations have been introduced such as increasing health share in public spending, and for more effective government health expenditure and control pollution and CO2 emissions. Furthermore, health spending, policies and system has to function as well to mitigate impacts of high fertility, in marginalized, rural and fungible population and areas. This article shines a light on the notable issues in the area, whereas high fertility rate, limited government health expenditure, high employment and low awareness for pollution and environment degradation.</t>
  </si>
  <si>
    <t>Sabra, Mahamoud</t>
  </si>
  <si>
    <t>Sabra, M (corresponding author), Al Azhar Univ Gaza, Gaza City, Palestine.</t>
  </si>
  <si>
    <t>mmsabra@gmail.com</t>
  </si>
  <si>
    <t>[Sabra, Mahamoud] Al Azhar Univ Gaza, Gaza City, Palestine</t>
  </si>
  <si>
    <t>Al Azhar University Gaza</t>
  </si>
  <si>
    <t>HEALTH EXPENDITURE, LIFE EXPECTANCY, FERTILITY RATE, CO2 EMISSIONS AND ECONOMIC GROWTH DO PUBLIC, PRIVATE AND EXTERNAL HEALTH EXPENDITURE MATTER</t>
  </si>
  <si>
    <t>Health Expenditure; Economic Growth; Fertility Rate; Life Expectancy; CO2 emissions; GMM DPD system Arab Region</t>
  </si>
  <si>
    <t>CARE; IMPACT; INCOME</t>
  </si>
  <si>
    <t>178</t>
  </si>
  <si>
    <t>190</t>
  </si>
  <si>
    <t>10.52950/ES.2022.11.2.010</t>
  </si>
  <si>
    <t>WOS:000901443200009</t>
  </si>
  <si>
    <t>Abioglu, V; Hasanov, M</t>
  </si>
  <si>
    <t>This study investigates the validity of the long-run PPP hypothesis for 60 economies using trade-weighted REER indices for the period 1994:01-2020:04. In addition to conventional tests, we also apply a battery of new unit root tests that allow for structural breaks and nonlinear adjustment. Our results suggest that test procedures that allow for both a structural break in the deterministic components of the series and nonlinearities in the adjustment towards equilibrium lead to a more frequent rejection of the unit root null hypothesis. In particular, after allowing for a temporary structural break in the series along with nonlinear adjustment towards the gradually changing equilibrium, we were able to reject the null hypothesis of unit root for all countries, thus providing some support for the PPP hypothesis.</t>
  </si>
  <si>
    <t>Abioglu, Vasif; Hasanov, Mubariz</t>
  </si>
  <si>
    <t>Abioglu, V (corresponding author), Aksaray Univ, Dept Econ, Aksaray, Turkey.</t>
  </si>
  <si>
    <t>vasifabiyev@gmail.com; mhasanov@pirireis.edu.tr</t>
  </si>
  <si>
    <t>[Abioglu, Vasif] Aksaray Univ, Dept Econ, Aksaray, Turkey; [Hasanov, Mubariz] Piri Reis Univ, Dept Ind Engn, Deniz Kampusu, Istanbul, Turkey</t>
  </si>
  <si>
    <t>Aksaray University; Piri Reis University</t>
  </si>
  <si>
    <t>EMPIRICAL INVESTIGATION OF LONG RUN PPP HYPOTHESIS: THE CASE OF TEMPORARY STRUCTURAL BREAK AND ASYMMETRIC ADJUSTMENT</t>
  </si>
  <si>
    <t>PPP; REER; temporary structural break; nonlinear adjustment; the Balassa-Samuelson effect</t>
  </si>
  <si>
    <t>PURCHASING-POWER PARITY; UNIT-ROOT; MEAN REVERSION; SMOOTH BREAKS; REAL; INTERVENTION; NONLINEARITY</t>
  </si>
  <si>
    <t>Hasanov, Mubariz/GMX-0254-2022; Abioglu, Vasif/GWM-5329-2022</t>
  </si>
  <si>
    <t>Abioglu, Vasif/0000-0002-8217-0702</t>
  </si>
  <si>
    <t>10.52950/ES.2021.10.1.001</t>
  </si>
  <si>
    <t>WOS:000703061400001</t>
  </si>
  <si>
    <t>Albassam, B</t>
  </si>
  <si>
    <t>Managing public debt efficiently and effectively requires good management of public finances and a high quality of performance by financial and non-financial institutions in a given country. Likewise, the quality of a nation's economic and financial plans is an essential element in making the most of public debt and reducing the economic risk of default. This paper analyzes the levels of efficiency and effectiveness of public debt management in Saudi Arabia from 1991 to 2019 by looking at the relationship among the following variables: oil and non-oil revenues out of the total revenues, the current and capital expenditures of total expenditures, the ratio of deficit/surplus to GDP, and the general government's gross debt percentage of GDP. The outcome of the study suggests that the current system of managing the state's financial affairs and public debt might be not suitable for achieving the goals of the Saudi strategic plans. Therefore, the study calls for economic and financial policies to be developed to include all elements that affect the economy (e.g., governmental performance). The study also calls for the adoption of a long-term fiscal policy that does not change as state revenues increase and for the support of the implementation of the principles of good governance in the public finance system (e.g., strengthening public participation in the process of making the public budget and supporting the independence of the financial supervision agencies).</t>
  </si>
  <si>
    <t>Albassam, Bassam</t>
  </si>
  <si>
    <t>Albassam, B (corresponding author), King Saud Univ, Riyadh, Saudi Arabia.</t>
  </si>
  <si>
    <t>balbassam1@ksu.edu.sa</t>
  </si>
  <si>
    <t>[Albassam, Bassam] King Saud Univ, Riyadh, Saudi Arabia</t>
  </si>
  <si>
    <t>King Saud University</t>
  </si>
  <si>
    <t>MANAGING PUBLIC DEBT: THE CASE OF SAUDI ARABIA</t>
  </si>
  <si>
    <t>public finance; public debt; economic growth; Saudi Arabia</t>
  </si>
  <si>
    <t>FISCAL-POLICY; GOVERNANCE; GROWTH; EFFICIENCY</t>
  </si>
  <si>
    <t>10.52950/ES.2021.10.1.002</t>
  </si>
  <si>
    <t>WOS:000703061400002</t>
  </si>
  <si>
    <t>Cecrdlova, A</t>
  </si>
  <si>
    <t>The latest global crisis, which fully erupted in 2008, can have a significant impact on central banks credibility in the long run. During the last crisis, monetary authorities encountered zero interest rate levels and, as a result, started to use non-standard monetary policy instruments. The Czech National Bank decided to use a less standard instrument in November 2013, when it started to intervene on the foreign exchange market in order to keep the Czech currency at level 27 CZK / EUR. However, the European Central Bank also adopted a non-standard instrument, when chose a path of quantitative easing in 2015 in order to support the euro area economy by purchasing financial assets. The question remains whether the approach of Czech National Bank or the approach of European Central Bank in the crisis and post-crisis period was a more appropriate alternative. With the passage of time from the global financial crisis, it is already possible to compare the approaches of these two central banks and at least partially assess what approach was more appropriate under the given conditions. When comparing the central banks approaches to the crisis, the Czech National Bank was better, both in terms of the rate of interest rate cuts and the resulting inflation with regard to the choice of a non-standard monetary policy instrument. The recent financial crisis has revealed the application of moral hazard in practice, both on behalf of the European Central Bank and the Czech National Bank, which may have a significant impact on their credibility and independence in the coming years.</t>
  </si>
  <si>
    <t>Cecrdlova, Andrea</t>
  </si>
  <si>
    <t>Cecrdlova, A (corresponding author), Prague Univ Econ &amp; Business, Prague, Czech Republic.</t>
  </si>
  <si>
    <t>Andrea.cecrdlova@vse.cz</t>
  </si>
  <si>
    <t>[Cecrdlova, Andrea] Prague Univ Econ &amp; Business, Prague, Czech Republic</t>
  </si>
  <si>
    <t>COMPARISON OF THE APPROACH OF THE CZECH NATIONAL BANK AND THE EUROPEAN CENTRAL BANK TO THE EFFECTS OF THE GLOBAL FINANCIAL CRISIS</t>
  </si>
  <si>
    <t>Monetary policy; Unconventional monetary instruments; Central bank; CNB; ECB; Exchange rate commitment; Quantitative Easing; Moral hazard</t>
  </si>
  <si>
    <t>10.52950/ES.2021.10.2.002</t>
  </si>
  <si>
    <t>WOS:000735775500002</t>
  </si>
  <si>
    <t>Eddine, SS; Oussama, R; Abdellah, E</t>
  </si>
  <si>
    <t>In the present work, we seek to empirically assess the effects of trade openness on the Moroccan tax structure. The estimations are covering the period between 1985 and 2019. The results of the modeling using the Two-Stage Least Squares (2SLS) method confirm that the reduction of customs duties has a negative impact on foreign trade revenues, and consequently, on total tax revenues. Also, the reduction in customs duties reduces domestic revenues, notably, value-added tax, and corporate tax. Additionally, it has been shown that not only do the other channels of transmission of trade openness, namely: the liberalization of imports, the promotion of exports, and the variability of the exchange rate, lead to a decrease in trade revenue, but they also bring about an increase in domestic revenue. Finally, the results of the stylized facts and economic modeling allowed us to deduce that the measures taken by Moroccan economic decision-makers to stimulate foreign trade have led to a loss of trade taxes and fiscal injustice.</t>
  </si>
  <si>
    <t>Eddine, Salhi Salah; Oussama, Ritahi; Abdellah, Echaoui</t>
  </si>
  <si>
    <t>Eddine, SS (corresponding author), Souissi Mohammed V Univ Rabat, Fac Law Econ &amp; Social Sci, Rabat, Morocco.</t>
  </si>
  <si>
    <t>salahedinne.salhi@um5r.ac.ma; a.echaoui@um5s.net.ma; ritahi.oussama@gmail.com</t>
  </si>
  <si>
    <t>[Eddine, Salhi Salah; Oussama, Ritahi; Abdellah, Echaoui] Souissi Mohammed V Univ Rabat, Fac Law Econ &amp; Social Sci, Rabat, Morocco</t>
  </si>
  <si>
    <t>TRADE OPENNESS AND TAX STRUCTURE IN MOROCCO: EVALUATION AND IMPACTS</t>
  </si>
  <si>
    <t>Trade openness; Tax structure; Customs duties; 2SLS</t>
  </si>
  <si>
    <t>REVENUE; LIBERALIZATION; REFORM</t>
  </si>
  <si>
    <t>Oussama, Ritahi/JAC-2831-2023</t>
  </si>
  <si>
    <t>Oussama, Ritahi/0000-0002-9223-225X</t>
  </si>
  <si>
    <t>10.52950/ES.2021.10.1.007</t>
  </si>
  <si>
    <t>WOS:000703061400007</t>
  </si>
  <si>
    <t>Vorlicek, J; Cermakova, K</t>
  </si>
  <si>
    <t>This paper is aimed to present theory of "natural strategic cycles" showing that the cyclical development of economic performance (among other causes economic theory has been processed) can be caused also by cyclical evolution of the proportions of various strategies used by different actors in society. We use game theory as theoretical background. The existence of various games gives us an explanation of why there are so many different cycles with different duration. We assume that the theory of strategic cycle can be used to explain e.g. speculative bubble on stock exchange or long-term cycles that are still somehow difficult to grasp.</t>
  </si>
  <si>
    <t>Vorlicek, Jan; Cermakova, Klara</t>
  </si>
  <si>
    <t>Vorlicek, J (corresponding author), Coll Business &amp; Law, Prague, Czech Republic.</t>
  </si>
  <si>
    <t>klara.cermakova@vse.cz; j.h.vorlicek@seznam.cz</t>
  </si>
  <si>
    <t>[Vorlicek, Jan] Coll Business &amp; Law, Prague, Czech Republic; [Cermakova, Klara] Univ Econ Prague, Prague, Czech Republic</t>
  </si>
  <si>
    <t>STRATEGIC BEHAVIOR AS THE CAUSE OF BUSINESS CYCLES</t>
  </si>
  <si>
    <t>Business cycles; strategic cycles; games theory</t>
  </si>
  <si>
    <t>Cermakova, Klara/I-3800-2019</t>
  </si>
  <si>
    <t>10.20472/ES.2017.6.1.003</t>
  </si>
  <si>
    <t>WOS:000401912700003</t>
  </si>
  <si>
    <t>Sramko, F</t>
  </si>
  <si>
    <t>This paper analyzes two recent securities transaction tax (STT) implementations in France and Italy in order to identify the effects of STT on market quality. The effects are observed on panel data in four periods utilizing several trading activity and market quality measures. Difference-in-Differences are estimated using several control groups including German and Spanish equities. The results suggest significant decrease in trading activity and liquidity in French taxed stocks following the STT levy. The effect of STT on volatility is statistically insignificant across different control groups and estimation periods. The need to account for seasonal effects is also demonstrated. In Italian case, the results are inconclusive due to possible contamination by political events, but the evidence points to decrease in trading activity following the reform. The evidence regarding volatility and liquidity in Italian case is mixed.</t>
  </si>
  <si>
    <t>Sramko, Filip</t>
  </si>
  <si>
    <t>Sramko, F (corresponding author), Univ Econ, Prague, Czech Republic.</t>
  </si>
  <si>
    <t>fsramko@gmail.com</t>
  </si>
  <si>
    <t>[Sramko, Filip] Univ Econ, Prague, Czech Republic</t>
  </si>
  <si>
    <t>THE IMPACT OF SECURITIES TRANSACTION TAX ON MARKET QUALITY: EVIDENCE FROM FRANCE AND ITALY</t>
  </si>
  <si>
    <t>Financial Transaction Tax; Market Quality; Volatility; Liquidity; Securities Transaction Tax</t>
  </si>
  <si>
    <t>10.20472/ES.2015.4.3.004</t>
  </si>
  <si>
    <t>WOS:000218864700004</t>
  </si>
  <si>
    <t>Deriantino, E</t>
  </si>
  <si>
    <t>This study compares banking behavior towards monetary policy rate changes in two different markets, i. e. a market in absence of collusive (a more competitive market) and a collusive market (a less competitive market). It expands Monti Klein model of monopolistic bank by incorporating Capital Adequacy Requirement (CAR) ratio as a measure to promote resilience of banking system. Empirical assessment by utilizing Lerner index as a competition measure on Indonesia banking industry over the periode of 2001- 2012 supports theoretical finding in loan market, where a more competitive bank is significantly more responsive in adjusting its loan rates to changes in monetary policy rate, implying bank competition may enhance effectiveness of monetary policy transmission in loan market. Moreover, we find that imposition of macroprudential measure of CAR does not significantly alter the transmission mechanism in both deposits and loan markets, implying there is no trade off between promoting a more resilient banking system and effectiveness of monetary policy transmission to banking industry.</t>
  </si>
  <si>
    <t>Deriantino, Elis</t>
  </si>
  <si>
    <t>Deriantino, E (corresponding author), Cent Bank Indonesia, Semarang, Indonesia.</t>
  </si>
  <si>
    <t>elis_deriantino@bi.go.id</t>
  </si>
  <si>
    <t>[Deriantino, Elis] Cent Bank Indonesia, Semarang, Indonesia</t>
  </si>
  <si>
    <t>Banking Competition and Effectiveness of Monetary Policy Transmission: A Theoretical and Empirical Assessment on Indonesia case</t>
  </si>
  <si>
    <t>bank intermediation; monetary policy transmission; bank competition</t>
  </si>
  <si>
    <t>WOS:000218855100002</t>
  </si>
  <si>
    <t>Petrov, SD</t>
  </si>
  <si>
    <t>The article proposes an approach for assessing the efficiency of sustainabilityrelated investments in the EU-27 member states over the period 2015-2024. This is achieved through a combination of a DEA-based approach, a composite efficiency coefficient, and cluster analysis. The composite coefficient measures the relationship between calibrated outcomes and inputs and, in essence, provides a "value-for-money" assessment of sustainable expenditures. The results show substantial differences between countries. The Baltic states and several Central and Eastern European economies display high efficiency, while some of the traditional "leaders" in sustainability exhibit more modest returns per unit of investment. The cluster analysis groups the countries into four clusters with similar characteristics. These range from groups in which investment volumes play the leading role to groups in which efficiency is the key driver, and clearly show differences in the outcomes of the policies pursued (including target-setting and the design of EU financial instruments). The analysis also takes into accountthe impact of COVID-19 and the war in Ukraine. The main finding is that institutional quality is a stronger factor in maintaining efficiency during crises than the level of economic development. This conclusion underlines that sustainability objectives should also include measurable indicators of administrative capacity in order to improve the system's ability to adapt in times of crisis. The proposed model provides an empirical basis for improving the way European targets and instruments are formulated. It can help direct limited resources more effectively towards countries and regions with the greatest potential for efficiency improvement.</t>
  </si>
  <si>
    <t>Petrov, Stefan Damyanov</t>
  </si>
  <si>
    <t>Petrov, SD (corresponding author), Univ Natl &amp; World Econ, Fac Int Econ &amp; Polit, Dept Int Econ Relat &amp; Business, Sofia, Bulgaria.</t>
  </si>
  <si>
    <t>st.petrov@unwe.bg</t>
  </si>
  <si>
    <t>UNWE Research Program</t>
  </si>
  <si>
    <t>This work was financially supported by the UNWE Research Program.</t>
  </si>
  <si>
    <t>[Petrov, Stefan Damyanov] Univ Natl &amp; World Econ, Fac Int Econ &amp; Polit, Dept Int Econ Relat &amp; Business, Sofia, Bulgaria</t>
  </si>
  <si>
    <t>Economic Efficiency Assessment of Sustainability Investment in EU Member States: A Data Envelopment Analysis with Crisis Impact Evaluation (2015-2024)</t>
  </si>
  <si>
    <t>Economic efficiency; Sustainability investment; Financial resources; Data Envelopment Analysis (DEA); Efficiency ratio (ER); EU-27 sustainability policy; Green public finance; Crisis resilience; Institutional quality; Climate and energy transition</t>
  </si>
  <si>
    <t>Petrov, Stefan/PGG-2058-2026</t>
  </si>
  <si>
    <t>406</t>
  </si>
  <si>
    <t>442</t>
  </si>
  <si>
    <t>10.31181/ijes1512026278</t>
  </si>
  <si>
    <t>WOS:001750803600001</t>
  </si>
  <si>
    <t>Subotic, M; Maric, M; Dudic, B; Veljkovic, SM; Celic, D; Peric, A</t>
  </si>
  <si>
    <t>The primary objective of this study is to examine the influence of various educational factors on the entrepreneurial potential of university students as a prerequisite for the stability of business and economic systems, especially in EU candidate countries. Education is crucial for developing entrepreneurial skills and potential entrepreneurs who contribute to the development of national economies. The research sample comprised students from two non-EU countries and one EU member state. Data were collected from a total of 1,008 university students across these three countries. The instruments utilized in the study were the Questionnaire on Entrepreneurial Traits (QET) and the Scale of Entrepreneurial Potential (SEP). Different educational factors were analysed in this research: entrepreneurial education, different educational profiles, and the influence of faculties with a supportive environment toward entrepreneurship. Canonical discriminant analysis confirmed the significance and structure of differences among students who belong to faculties with different: a) orientations toward entrepreneurship, b) types of faculties, and c) experiences of previous entrepreneurial education compared with those who did not receive such education, considering their performance across the dimensions of the Entrepreneurial Traits Model (QET) and the Entrepreneurial Potential Model (SEP). Results from this research could shed light on the development of entrepreneurship and the importance of this phenomenon, which proves to be crucial for the regional economy.</t>
  </si>
  <si>
    <t>Subotic, Mladen; Maric, Mia; Dudic, Branislav; Veljkovic, Slavica Mitrovic; Celic, Djordje; Peric, Aleksandra</t>
  </si>
  <si>
    <t>Dudic, B (corresponding author), Comenius Univ, Fac Management, Bratislava, Slovakia.</t>
  </si>
  <si>
    <t>branislav.dudic@fm.uniba.sk</t>
  </si>
  <si>
    <t>Ministry of Higher Education of Serbia [R.J130000.7824.4X172]</t>
  </si>
  <si>
    <t>Ministry of Higher Education of Serbia</t>
  </si>
  <si>
    <t>Funding This research was funded by a grant from Ministry of Higher Education of Serbia (FRGS Grant R.J130000.7824.4X172) .</t>
  </si>
  <si>
    <t>[Subotic, Mladen; Maric, Mia] Univ Novi Sad, Fac Educ Sombor, Sombor, Serbia; [Dudic, Branislav] Comenius Univ, Fac Management, Bratislava, Slovakia; [Veljkovic, Slavica Mitrovic; Celic, Djordje; Peric, Aleksandra] Univ Novi Sad, Fac Tech Sci, Sombor, Serbia</t>
  </si>
  <si>
    <t>University of Novi Sad; Comenius University Bratislava; University of Novi Sad</t>
  </si>
  <si>
    <t>Influence of Educational Factors on the Entrepreneurial Potential of Students as a Prerequisite for Economic Development</t>
  </si>
  <si>
    <t>Entrepreneurship; Education; Students; Faculties</t>
  </si>
  <si>
    <t>ENGINEERING STUDENTS; INTENTIONS; IMPACT; ORIENTATION; TECHNOLOGY; CULTURE</t>
  </si>
  <si>
    <t>Marić, Mia/AFL-3655-2022; Dudic, Branislav/G-1150-2018; Celic, Dorde/GQH-1402-2022</t>
  </si>
  <si>
    <t>Marić, Mia/0000-0002-4132-2183</t>
  </si>
  <si>
    <t>231</t>
  </si>
  <si>
    <t>249</t>
  </si>
  <si>
    <t>10.31181/ijes1512026238</t>
  </si>
  <si>
    <t>WOS:001672652700011</t>
  </si>
  <si>
    <t>Fernández-González, R; Puime-Guillen, F; Portela, PC; Pamucar, D</t>
  </si>
  <si>
    <t>The manipulation of financial statements is a practice used by companies to obtain illicit benefits or advantages over competitors. One of the world's largest bluefin tuna exporters is implicated in an alleged fraud case and accused of committing multiple crimes, including offenses against public safety and money laundering. This study analyzes the company's likelihood of fraud using the Beneish method, which detected potential accounting irregularities in five of the eight years examined (2015-2022). The findings appear to corroborate the fraud allegations against the company.</t>
  </si>
  <si>
    <t>Fernandez-Gonzalez, Raquel; Puime-Guillen, Felix; Portela, Patricia Coloret; Pamucar, Dragan</t>
  </si>
  <si>
    <t>Fernández-González, R (corresponding author), Univ Vigo, Dept Appl Econ, Lagoas Marcosende S-N, Vigo 36310, Spain.; Pamucar, D (corresponding author), Univ Belgrade, Fac Org Sci, Dept Operat Res &amp; Stat, Belgrade, Serbia.; Pamucar, D (corresponding author), Korea Univ, Coll Sci &amp; Technol, Dept Appl Math Sci, Sejong 30019, South Korea.</t>
  </si>
  <si>
    <t>raquelf@uvigo.es; dpamucar@gmail.com</t>
  </si>
  <si>
    <t>Conselleria de Cultura, Educacin e Ordenacin Universitaria de la Xunta de Galicia in Spain postdoctoral grant [ED481D 2023/002]; Xunta de Galicia; FEDER [RTI2018-099225-B-100, ED431C2018/48]; Ministerio de Economia y Competitividad</t>
  </si>
  <si>
    <t>Conselleria de Cultura, Educacin e Ordenacin Universitaria de la Xunta de Galicia in Spain postdoctoral grant; Xunta de Galicia (Xunta de Galicia); FEDER (European Union (EU), Spanish Government); Ministerio de Economia y Competitividad (Spanish Government)</t>
  </si>
  <si>
    <t>This research has been funded by the Conselleria de Cultura, Educacion e Ordenacion Universitaria de la Xunta de Galicia in Spain postdoctoral grant ED481D 2023/002. This study was also made possible by the financial support of the Xunta de Galicia and FEDER (ED431C2018/48) and the Ministerio de Economia y Competitividad and FEDER (RTI2018-099225-B-100) .</t>
  </si>
  <si>
    <t>[Fernandez-Gonzalez, Raquel; Portela, Patricia Coloret] Univ Vigo, Dept Appl Econ, Lagoas Marcosende S-N, Vigo 36310, Spain; [Puime-Guillen, Felix] Univ A Coruna, Dept Business, La Coruna, Spain; [Pamucar, Dragan] Univ Belgrade, Fac Org Sci, Dept Operat Res &amp; Stat, Belgrade, Serbia; [Pamucar, Dragan] Korea Univ, Coll Sci &amp; Technol, Dept Appl Math Sci, Sejong 30019, South Korea</t>
  </si>
  <si>
    <t>Universidade de Vigo; Universidade da Coruna; University of Belgrade; Korea University</t>
  </si>
  <si>
    <t>Use of Beneish M-Score: Case Study in the Spanish Fishing Sector</t>
  </si>
  <si>
    <t>Financial statement manipulation; Fraud; Red tuna; Beneish model; Spain</t>
  </si>
  <si>
    <t>DETECT</t>
  </si>
  <si>
    <t>Pamucar, Dragan/AAG-8288-2019; Félix, Puime-Guillén/ADM-1816-2022; Fernández-González, Raquel/AAC-1021-2022</t>
  </si>
  <si>
    <t>Coloret Portela, Patricia/0009-0000-6724-6943; Fernández-González, Raquel/0000-0001-5356-2793</t>
  </si>
  <si>
    <t>246</t>
  </si>
  <si>
    <t>258</t>
  </si>
  <si>
    <t>10.31181/ijes1412025203</t>
  </si>
  <si>
    <t>WOS:001582147000002</t>
  </si>
  <si>
    <t>Li, QY</t>
  </si>
  <si>
    <t>In 2025, the Chinese Government Work Report proposed accelerating the stimulation of domestic demand, particularly in the area of consumption. This study takes Kunming as a case example, integrating 44 types of consumption and economic indicators, and employs the Pearson correlation coefficient and principal component analysis to construct a multidimensional analytical framework. The findings indicate that demand for non-essential and high-end consumer goods in Kunming remains persistently sluggish; consumption related to the real estate industry chain has declined significantly; there is an excessive reliance on government spending and public services; the transformation of traditional retail formats is lagging; income distribution and savings tendencies are constraining demand; and fluctuations in imports and exports are exacerbating consumption uncertainty. It is recommended that Kunming optimize its consumption supply structure, stabilize the real estate industry chain, enhance endogenous market momentum, accelerate digital transformation, improve the income distribution mechanism, and strengthen the competitiveness of local brands. This research offers valuable insights for China and other countries seeking to promote consumption.</t>
  </si>
  <si>
    <t>Li, Qianyu</t>
  </si>
  <si>
    <t>Li, QY (corresponding author), Xiamen Univ, Sch Creat &amp; Innovat, Xiamen, Peoples R China.</t>
  </si>
  <si>
    <t>lqy20020219@163.com</t>
  </si>
  <si>
    <t>[Li, Qianyu] Xiamen Univ, Sch Creat &amp; Innovat, Xiamen, Peoples R China</t>
  </si>
  <si>
    <t>Xiamen University</t>
  </si>
  <si>
    <t>Study on the Countermeasures and Insights of Consumption Structure Optimization under the Strategy of Expanding Domestic Demand - Multi-period and Multi-dimensional Analysis Based on Kunming Panel Data from 2017 to 2024</t>
  </si>
  <si>
    <t>Strategy of expanding domestic demand; Optimization of consumption structure; Countermeasures and implications; Panel data of Kunming city</t>
  </si>
  <si>
    <t>10.31181/ijes1412025181</t>
  </si>
  <si>
    <t>WOS:001487876000001</t>
  </si>
  <si>
    <t>Popescu, AI</t>
  </si>
  <si>
    <t>Digital platforms currently form the cornerstone of what is referred to as 'platform economics,' progressively assuming a central role in the city's economy, experiential landscape, and governance. On-demand platforms play a pivotal role in elevating the level of digital sophistication among citizens. This article extends the current research on on-demand service markets, aiming to cultivate an understanding of this nascent domain of digital platform business within the broader framework of the smart city. In the first section, we delve into various concepts related to on-demand service markets, outlining their distinctive features in comparison to traditional service markets, and elucidating the principal components of the on-demand digital platform economy. The second part of this paper employs bibliometric analysis to unveil, among other insights, emerging areas of interest, key works, and influential researchers in the field, as well as the countries and institutions where research on on-demand service markets is most advanced. This research endeavour may lay the foundation for the development of a theory pertaining to the provision of on-demand services within the context of the platform economy. Finally, the research extensively discusses regulatory challenges and public policy implications in the context of on-demand platforms, with a focus on worker protection, algorithmic transparency, and data security.</t>
  </si>
  <si>
    <t>Popescu, Alina i.</t>
  </si>
  <si>
    <t>Popescu, AI (corresponding author), Bucharest Univ Econ Studies, Bucharest, Romania.</t>
  </si>
  <si>
    <t>alina.popescu@rei.ase.ro</t>
  </si>
  <si>
    <t>[Popescu, Alina i.] Bucharest Univ Econ Studies, Bucharest, Romania</t>
  </si>
  <si>
    <t>THE EVOLUTION OF ON-DEMAND PLATFORMS: CONCEPTUAL FRAMEWORK, REGULATORY CHALLENGES, AND POLICY IMPLICATIONS IN THE DIGITAL ECONOMY</t>
  </si>
  <si>
    <t>on-demand services; digital platforms; mobility on-demand (MoD); video on-demand (VoD); bibliometrics; on-demand markets; smart mobility; regulatory issues</t>
  </si>
  <si>
    <t>RIDE-SHARING PLATFORMS; PRICING STRATEGY; SERVICE MAAS; MOBILITY; MODEL; DESIGN; WORKER; TRUST; WILLINGNESS; ACCEPTANCE</t>
  </si>
  <si>
    <t>Popescu, Alina/S-2248-2019</t>
  </si>
  <si>
    <t>156</t>
  </si>
  <si>
    <t>10.52950/ES.2024.13.2.004</t>
  </si>
  <si>
    <t>WOS:001362946300004</t>
  </si>
  <si>
    <t>Zubíková, A; Veselá, K; Smolák, P</t>
  </si>
  <si>
    <t>This paper analyses an employment support programme - the Antivirus A Programme - implemented in the Czech Republic during the COVID-19 pandemic aimed at maintaining a constant level of employment. We present this government programme in detail, including individual data related to its effectiveness and examine similar employment support programmes in other EU countries during the pandemic. We also analyse the economic development of sectors that received employment support. The main contribution of the paper is the creation of a counterfactual scenario of unemployment and inflation rate in the Czech Republic in the absence of the Antivirus A Programme using a short-run Phillips curve concept. According to Bajgar et al. (2021), one third of Czech workers could work from home during the pandemic. We find that if these workers had not been supported by the Antivirus A Programme, Czech taxpayers could have saved EUR 0.15 billion and inflation rate could have been reduced (based on our short-run Phillips curve model) by 0.66-0.99 p.p. for the entire duration of the Antivirus A Programme depending on the choice of assumptions related to the possibility of working from home.</t>
  </si>
  <si>
    <t>Zubikova, Adela; Vesela, Kristyna; Smolak, Pavel</t>
  </si>
  <si>
    <t>adela.zubikova@vse.cz; pavel.smolak@vse.cz; krisyna.vesela@vse.cz</t>
  </si>
  <si>
    <t>Internal Grant Agency of the University of Economics in Prague [VSE IGS F5/45/2022]</t>
  </si>
  <si>
    <t>The paper was prepared with the financial support of the Internal Grant Agency of the University of Economics in Prague, grant number: VSE IGS F5/45/2022</t>
  </si>
  <si>
    <t>[Zubikova, Adela; Vesela, Kristyna; Smolak, Pavel] Prague Univ Econ &amp; Business, Fac Econ, Prague, Czech Republic</t>
  </si>
  <si>
    <t>EVALUATION OF THE ANTIVIRUS A PROGRAMME IN THE CZECH REPUBLIC DURING THE COVID-19 PANDEMIC</t>
  </si>
  <si>
    <t>Antivirus A Programme COVID-19 pandemic unemployment fiscal policy government intervention; short-run Phillips curve; Antivirus A Programme; COVID-19 pandemic; unemployment; fiscal policy; government intervention</t>
  </si>
  <si>
    <t>EUROPEAN-UNION; NAIRU</t>
  </si>
  <si>
    <t>Zubikova, Adela/HJH-0121-2022; Vesela, Kristyna/GZA-5135-2022</t>
  </si>
  <si>
    <t>Vesela, Kristyna/0009-0004-6761-9585</t>
  </si>
  <si>
    <t>205</t>
  </si>
  <si>
    <t>10.52950/ES.2023.12.1.009</t>
  </si>
  <si>
    <t>WOS:000992820000009</t>
  </si>
  <si>
    <t>Mohammadi, A; Minnoei, M; Fathi, Z; Keramati, MA; Baktiari, H</t>
  </si>
  <si>
    <t>The main concern of all economic companies is the resources equipping and allocating them in different economic sectors with the aim of maximizing profit and minimizing risk. Decentralization is one of the important factors that reduce investment risk. The investors plan to create investment by carefully planning and collecting sufficient information on the economic situation and analyzing the situation of various industries. As an economic enterprise, banks are looking for short-and long-term investments in a types of loans ,such as bailment of a capital , civil participation, reward, etc, which guarantees the return of their capital. In this paper, considering the condition of a bank as an economic enterprise, a model is presented which not only increases profit but also reduces risk. Two objective functions have been defined that the first objective is to minimize the risk and the second objective function is to maximize the of the bank profit, which is used by robust programming and Malvi Sim model. In this paper, we have investigated the Risky and non-Risky Partfolio and the optimal portfolio of bank assets from scenario based solution of the model and by using PSO and Genetic Optimization Algorithm. At all levels of confidence and optimal values of risk based on the estimation of SPP-CVAR method by Particle Swarm Algorithm (PSA) is less than genetic algorithm, which indicates better performance of Particle Swarm Algorithm (PSA) than Genetic Algorithm (GA). Also, the optimum wealth obtained from PSA solution is higher at all levels of confidence than the corresponding value of Genetic Algorithm (GA), and this is another reason to confirm the performance of PSO algorithm compared to the Genetic Algorithm (GA). The values of the first goal function, obtained from the PSO algorithm, for all confidence levels are lower than those of the genetic algorithm. The optimum wealth obtained from PSA is higher than genetic algorithm. At 0.9 level, the value of LR of kupiec statistics for the SPP-CVAR method was less than the Chi-square statistics (Critical value) which was assumed to be acceptable.</t>
  </si>
  <si>
    <t>Mohammadi, Arezoo; Minnoei, Mehrzad; Fathi, Zadollah; Keramati, Mohamamd Ali; Baktiari, Hossein</t>
  </si>
  <si>
    <t>Mohammadi, A (corresponding author), IAU, Tehran, Iran.</t>
  </si>
  <si>
    <t>M.m2525034@yahoo.com; Seyed.hosseiny@yahoo.com</t>
  </si>
  <si>
    <t>[Mohammadi, Arezoo] IAU, Tehran, Iran; [Minnoei, Mehrzad; Fathi, Zadollah; Keramati, Mohamamd Ali] Islamic Azad Univ, Dept Ind Management, Cent Tehran Branch, Tehran, Iran; [Baktiari, Hossein] Imam Sadegh Univ, Fac Islamic Studies &amp; Management, Dept Ind Management, Tehran, Iran</t>
  </si>
  <si>
    <t>Islamic Azad University</t>
  </si>
  <si>
    <t>OPTIMAL ALLOCATION OF BANK RESOURCES AND RISK REDUCTION THROUGH PORTFOLIO DECENTRALIZATION</t>
  </si>
  <si>
    <t>Risky and non-risky assets; New portfolio; Bank deposits; Risk; PSO; PSA</t>
  </si>
  <si>
    <t>ALGORITHM PORTFOLIOS; CREDIT RISK; OPTIMIZATION; PERFORMANCE; EFFICIENCY; SELECTION; MODEL</t>
  </si>
  <si>
    <t>10.52950/ES.2022.11.2.007</t>
  </si>
  <si>
    <t>WOS:000901443200006</t>
  </si>
  <si>
    <t>Sestanj-Peric, T; Kozjak, SK</t>
  </si>
  <si>
    <t>This paper studies the concept of prudence in view of the recent changes related to this accounting concept in The Conceptual Framework for Financial Reporting ( CF) prepared by International Accounting Standards Board (IASB). Accounting standards should be based on clear concepts that enable the understanding why individual standards are stipulated the way they are and allow establishment of new recognition and measurement practices not yet covered by standards. This paper contributes to the cognition of how important it is to clarify the concepts underlying the preparation of mandatory financial statements. The conclusions of the paper could be useful for regulators.The revised CF emphasizes 'cautious prudence' supposedly supporting neutrality and neglects conservatism or 'asymmetric prudence'. Firstly, this paper examines the stance of researchers towards the concept of prudence and reviews the results of some influential theoretical and empirical papers related to accounting conservatism, which is a term used in academic literature instead of the term prudence. Secondly, the effects of more or less conservative treatment on financial reports and usefulness of such information are analyzed based on hypothetical examples. Finally, the examples of how real companies treat development costs are used for the conclusions. The results of analyzed papers show that the most useful information is often information produced by conservative accounting system. Hypothetical examples illustrate how conservatism influences financial reports and real examples confirm the use of conservatism in practice. Therefore, CF as a foundation for development of individual standards should accept conservatism or 'asymmetric prudence' as important as neutrality.</t>
  </si>
  <si>
    <t>Sestanj-Peric, Tanja; Kozjak, Suzana Keglevic</t>
  </si>
  <si>
    <t>Sestanj-Peric, T (corresponding author), Univ Zagreb, Fac Org &amp; Informat, Zagreb, Croatia.</t>
  </si>
  <si>
    <t>tanja.peric@foi.hr; suzana.kozjak@foi.hr</t>
  </si>
  <si>
    <t>[Sestanj-Peric, Tanja; Kozjak, Suzana Keglevic] Univ Zagreb, Fac Org &amp; Informat, Zagreb, Croatia</t>
  </si>
  <si>
    <t>THE CONCEPT OF PRUDENCE IN THEORY AND PRACTICE</t>
  </si>
  <si>
    <t>Accounting standards; Conservatism; Financial reporting; IFRS Conceptual Framework; Prudence</t>
  </si>
  <si>
    <t>UNCONDITIONAL CONSERVATISM; ACCOUNTING CONSERVATISM; ASYMMETRIC TIMELINESS; DEBT; EARNINGS; EFFICIENCY; COSTS</t>
  </si>
  <si>
    <t>Keglević Kozjak, Suzana/IAR-5498-2023; Šestanj-Perić, Tanja/AAB-4551-2021</t>
  </si>
  <si>
    <t>Keglević Kozjak, Suzana/0000-0003-1931-9161; Šestanj-Perić, Tanja/0000-0001-9197-7607</t>
  </si>
  <si>
    <t>10.20472/ES.2020.9.1.009</t>
  </si>
  <si>
    <t>WOS:000543252500009</t>
  </si>
  <si>
    <t>Just, M; Kozera, A; Luczak, A</t>
  </si>
  <si>
    <t>The purpose of this paper was to assess the conditional dependence structure in the precious metals futures market in the period spanning from the beginning of 2000 to mid 2018. These time frames correspond to large fluctuations of quoted contract prices during the financial crisis. The dynamic Kendall's tau coefficients and the dynamic tail dependence coefficients were used to assess the strength and dynamics of the nexus between rates of return on quoted prices of precious metals futures contracts. The coefficients were determined using the copula-based multivariate GARCH models, whereas the daily changes in the conditional dependence structure (changes in market state) were identified with the fuzzy c-means clustering method. In the study period, the conditional dependence structure in the precious metals futures market changed over time, as confirmed by the three identified market states. Of the contracts considered, gold and silver futures contracts demonstrated the strongest interrelationship and a relatively high likelihood of extreme events being transferred between them.</t>
  </si>
  <si>
    <t>Just, Malgorzata; Kozera, Agnieszka; Luczak, Aleksandra</t>
  </si>
  <si>
    <t>Just, M (corresponding author), Poznan Univ Life Sci, Fac Econ &amp; Social Sci, Poznan, Poland.</t>
  </si>
  <si>
    <t>malgorzata.just@up.poznan.pl; aleksandra.luczak@up.poznan.pl; akozera@up.poznan.pl</t>
  </si>
  <si>
    <t>[Just, Malgorzata; Kozera, Agnieszka; Luczak, Aleksandra] Poznan Univ Life Sci, Fac Econ &amp; Social Sci, Poznan, Poland</t>
  </si>
  <si>
    <t>CONDITIONAL DEPENDENCE STRUCTURE IN THE PRECIOUS METALS FUTURES MARKET</t>
  </si>
  <si>
    <t>precious metals; copula-GARCH; dynamic dependencies; Kendall's tau coefficient; tail dependence; market states; fuzzy clustering method</t>
  </si>
  <si>
    <t>HEDGE; GOLD</t>
  </si>
  <si>
    <t>Kozera, Agnieszka/ABE-9677-2021</t>
  </si>
  <si>
    <t>Just, Małgorzata/0000-0001-7655-6046; Kozera, Agnieszka/0000-0002-6370-0026; Łuczak, Aleksana/0000-0002-3149-7748</t>
  </si>
  <si>
    <t>10.20472/ES.2019.8.1.006</t>
  </si>
  <si>
    <t>WOS:000472956500006</t>
  </si>
  <si>
    <t>Tverdostup, M; Paas, T</t>
  </si>
  <si>
    <t>The paper analyses individual human capital, measured by the education, literacy and numeracy skills, and explores to what extent immigrants employ their cognitive skills at work. Based on the Program of International Assessment of Adult Competencies (PIAAC) data for 15 European countries, we document that, on average, foreign-born respondents achieve substantially worse scores in literacy and numeracy test domains in majority of analysed countries. Only immigrants in the Nordic countries reveal skill improvement over immigration tenure. Once we account for both skill levels and use of skills at work in wage regressions, no statistically significant gap in earnings across immigrants and natives remains. Although, once immigrants attain comparable to natives' skill use frequency, their pay disadvantage turns statistically insignificant in all countries, except Estonia and Ireland. The results are leading us to the conclusion that potential for development and utilization of immigrants' skills in the European labour markets is still underused. Immigrants are not yet sufficiently well integrated in labour markets in most of the European countries.</t>
  </si>
  <si>
    <t>Tverdostup, Maryna; Paas, Tiiu</t>
  </si>
  <si>
    <t>Tverdostup, M (corresponding author), Univ Tartu, Tartu, Estonia.; Tverdostup, M (corresponding author), Univ Innsbruck, Innsbruck, Austria.</t>
  </si>
  <si>
    <t>tiiu.paas@ut.ee; maryna.tverdostup@ut.ee</t>
  </si>
  <si>
    <t>[Tverdostup, Maryna; Paas, Tiiu] Univ Tartu, Tartu, Estonia; [Tverdostup, Maryna] Univ Innsbruck, Innsbruck, Austria</t>
  </si>
  <si>
    <t>University of Tartu; University of Innsbruck</t>
  </si>
  <si>
    <t>SKILLS HETEROGENEITY AND IMMIGRANT-NATIVE WAGE GAP IN THE EUROPEAN COUNTRIES</t>
  </si>
  <si>
    <t>migration; wage; human capital; cognitive skills; PIAAC</t>
  </si>
  <si>
    <t>LABOR-MARKET; EARNINGS; ASSIMILATION; COHORT</t>
  </si>
  <si>
    <t>119</t>
  </si>
  <si>
    <t>10.20472/ES.2018.7.2.007</t>
  </si>
  <si>
    <t>WOS:000450671500007</t>
  </si>
  <si>
    <t>Cermakova, K</t>
  </si>
  <si>
    <t>This paper aims at describing the process of currency separation of Czech and Slovak koruna and its economic and political background, highlights some of its unique features which ensured smooth currency separation, avoided speculation and enabled preservation of the policy of a stable exchange rate and increased confidence in the new monetary systems. This currency separation was higly appreciated and its scenario and legislative background were reccommended by the IMF for use in other countries. The paper aims also to draw conclusions on performance of selected macroeconomic variables of the two successor countries with impact on monetary policy and exchange rates of successor currencies.</t>
  </si>
  <si>
    <t>Cermakova, Klara</t>
  </si>
  <si>
    <t>Cermakova, K (corresponding author), Univ Econ, Prague, Czech Republic.</t>
  </si>
  <si>
    <t>klara.cermakova@vse.cz</t>
  </si>
  <si>
    <t>[Cermakova, Klara] Univ Econ, Prague, Czech Republic</t>
  </si>
  <si>
    <t>BRIEF HISTORY OF CURRENCY SEPARATION - CASE STUDY OF CZECH AND SLOVAK KORUNA</t>
  </si>
  <si>
    <t>currency separation; exchange rate; monetary policy; economic performance; inflation; payment system; central bank</t>
  </si>
  <si>
    <t>10.20472/ES.2017.6.2.002</t>
  </si>
  <si>
    <t>WOS:000423929800002</t>
  </si>
  <si>
    <t>Swofford, J; Birkelöf, L; Filer, J</t>
  </si>
  <si>
    <t>When the euro bloc was formed, among the European Union members not to join were Denmark and Sweden. These two countries did not join the euro bloc after "no" votes in referendums in each country. Perhaps the people of these countries felt the euro bloc was too large a step. A smaller step would be a Scandinavian common currency area. In this paper we present estimates of transactions costs savings associated with such a common currency and results from revealed preference tests of microeconomic foundations of an Scandinavian common currency area. Our results can be viewed as broadly favorable toward the formation of an Scandinavian common currency area.</t>
  </si>
  <si>
    <t>Swofford, James; Birkelof, Lena; Filer, John</t>
  </si>
  <si>
    <t>Swofford, J (corresponding author), Univ S Alabama, Mobile, AL 36688 USA.</t>
  </si>
  <si>
    <t>[Swofford, James] Univ S Alabama, Mobile, AL 36688 USA; Umea Univ, Umea, Sweden; Arizona State Univ, Tempe, AZ 85287 USA</t>
  </si>
  <si>
    <t>University of South Alabama; Umea University; Arizona State University; Arizona State University-Tempe</t>
  </si>
  <si>
    <t>A Smaller Step: Tests of Microeconomic Foundation of a Scandinavian Common Currency Area</t>
  </si>
  <si>
    <t>WOS:000218853000008</t>
  </si>
  <si>
    <t>Veljkovic, SM; Radojicic, ID; Tomasevic, AN; Subotic, M; Nikolic, D; Dudic, B</t>
  </si>
  <si>
    <t>The modern market economy is characterized by turbulence, uncertainty, and an increasing pace of change. In such conditions, decision-making represents a fundamental and dynamic process in which managerial decisions directly influence organizational effectiveness and overall performance. The primary objective of this study is to identify, using a scientifically grounded methodological framework, the key determinants of managerial decisionmaking styles in public enterprises, with particular emphasis on the organization of work processes, individual demographic characteristics, and economic aspects of management. The research was conducted in public sector enterprises, which have shown insufficient functionality for many years. The study was conducted on a sample of 426 managers across a range of organizations, employing standardized instruments, namely the General Decision-Making Scale (GDMS) and the Work Organization Assessment Questionnaire (WOAQ). The results indicated statistically significant differences in managerial decision-making styles. Furthermore, a significant association was identified between decision-making styles and various dimensions of work organization. In addition, decision-making styles were found to be significantly related to the general demographic characteristics of the participating managers. Based on the research results, improving the decision-making process is necessary in the new digital environment.</t>
  </si>
  <si>
    <t>Veljkovic, Slavica Mitrovic; Radojicic, Ivana Djakovic; Tomasevic, Ana Nesic; Subotic, Mladen; Nikolic, Dragan; Dudic, Branislav</t>
  </si>
  <si>
    <t>EU NextGenerationEU through the Recovery and Resilience Plan for Slovakia under the project Smart Transformation and Innovation Consortium Slovakia (STICS) [09102-03-V01-00011]</t>
  </si>
  <si>
    <t>EU NextGenerationEU through the Recovery and Resilience Plan for Slovakia under the project Smart Transformation and Innovation Consortium Slovakia (STICS)</t>
  </si>
  <si>
    <t>Funded by the EU NextGenerationEU through the Recovery and Resilience Plan for Slovakia under the project Smart Transformation and Innovation Consortium Slovakia (STICS) No. 09102-03-V01-00011.</t>
  </si>
  <si>
    <t>[Veljkovic, Slavica Mitrovic; Radojicic, Ivana Djakovic; Tomasevic, Ana Nesic] Univ Novi Sad, Fac Tech Sci, Novi Sad, Serbia; [Subotic, Mladen] Univ Novi Sad, Fac Educ Sombor, Sombor, Serbia; [Nikolic, Dragan] Univ Novi Sad, Fac Med, Novi Sad, Serbia; [Dudic, Branislav] Comenius Univ, Fac Management, Bratislava, Slovakia</t>
  </si>
  <si>
    <t>University of Novi Sad; University of Novi Sad; University of Novi Sad; Comenius University Bratislava</t>
  </si>
  <si>
    <t>Decision-Making Style of Managers in the Public Sector: Is There a Possibility for Improvement?</t>
  </si>
  <si>
    <t>Decision making; Public companies; Styles; demographic characteristics; Economic aspects of management; Empirical research; Improvement</t>
  </si>
  <si>
    <t>EDUCATION</t>
  </si>
  <si>
    <t>Dudic, Branislav/G-1150-2018; Nešić Tomašević, Ana/IZD-7893-2023; Nikolic, Dragan/PJB-6880-2026</t>
  </si>
  <si>
    <t>386</t>
  </si>
  <si>
    <t>405</t>
  </si>
  <si>
    <t>10.31181/ijes1512026283</t>
  </si>
  <si>
    <t>GS6VJ</t>
  </si>
  <si>
    <t>WOS:001744116300001</t>
  </si>
  <si>
    <t>Fernández-González, R; Puime-Guillén, F; Portela, PC; Koltai, J</t>
  </si>
  <si>
    <t>Financial statement manipulation has been a practice since the dawn of commerce, resulting in substantial financial losses that have a significant impact on the market. Various factors can lead to such behaviour, such as economic downturns or strong competitive pressures, which affect all sectors of the economy. One of these sectors, the frozen fish industry, stands out in Galicia (Spain) because of its importance due to its strategic location, with a large number of companies integrated into this commercial sector. One of these companies, Hiperxel S.L., was one of the best known for its development and size of business, but this did not prevent it from going bankrupt in 2023, an event that the Spanish Tax Agency considers to be the result of a multimillion-euro fraud. This study analyses the likelihood of fraud committed by this company through the Beneish model and shows index results that support this theory, as a Beneish M-score of 4.137 and-1.127 was obtained in 2019 and 2021, respectively, data that confirm the possible existence of financial statement manipulation before the collapse of Hiperxel S.L.</t>
  </si>
  <si>
    <t>Fernandez-Gonzalez, Raquel; Puime-Guillen, Felix; Portela, Patricia Coloret; Koltai, Judit</t>
  </si>
  <si>
    <t>Fernández-González, R (corresponding author), Univ Vigo, Dept Appl Econ, Vigo, Spain.</t>
  </si>
  <si>
    <t>raquelf@uvigo.es</t>
  </si>
  <si>
    <t>Xunta de Galicia; FEDER [RTI2018-099225-B-100]; Ministerio de Economia y Competitividad</t>
  </si>
  <si>
    <t>Xunta de Galicia (Xunta de Galicia); FEDER (European Union (EU), Spanish Government); Ministerio de Economia y Competitividad (Spanish Government)</t>
  </si>
  <si>
    <t>This research has been funded by the Conselleria de Cultura, Educacion e Ordenacion Universitaria de la Xunta de Galicia in Spain postdoctoral grant ED481D 2023/002. This study has also been possiblethanks to the financial support of the Xunta de Galicia and FEDER (ED431C2018/48) and the Ministerio de Economia y Competitividad and FEDER (RTI2018-099225-B-100) .</t>
  </si>
  <si>
    <t>[Fernandez-Gonzalez, Raquel; Portela, Patricia Coloret] Univ Vigo, Dept Appl Econ, Vigo, Spain; [Puime-Guillen, Felix] Univ A Coruna, Dept Business, La Coruna, Spain; [Koltai, Judit] Szechenyi Istvan Univ, Fac Econ, Gyor, Hungary</t>
  </si>
  <si>
    <t>Universidade de Vigo; Universidade da Coruna; University of Istvan Szechenyi</t>
  </si>
  <si>
    <t>Economics of the Fish Processing Industry: Applying the Beneish M-Score Model</t>
  </si>
  <si>
    <t>Economic Indicators; Financial Fraud Detection; Frozen Fish; Accounting Manipulation</t>
  </si>
  <si>
    <t>FRAUD</t>
  </si>
  <si>
    <t>Koltai, Judit/JDM-7007-2023; Félix, Puime-Guillén/ADM-1816-2022; Fernández-González, Raquel/AAC-1021-2022</t>
  </si>
  <si>
    <t>161</t>
  </si>
  <si>
    <t>10.31181/ijes1412025183</t>
  </si>
  <si>
    <t>WOS:001519409000001</t>
  </si>
  <si>
    <t>Kamari, MSM; Rodzi, ZM; Zainuddin, ZF; Kamis, NH; Ahmad, N; Razak, SA; Al-Sharqi, F</t>
  </si>
  <si>
    <t>Selecting digital suppliers is not only a technological issue but also a fundamental economic decision for manufacturing SMEs pursuing digital transformation. Supplier choice directly affects cost efficiency, resource allocation, and long-term competitiveness. This study develops a quantitative multi-criteria decision-making (MCDM) framework that integrates Pythagorean Neutrosophic TOPSIS (PNTOPSIS) and VIKOR (PNVIKOR), strengthened by a novel distance measure, the Flexible Indeterminacy Quantifier (FIQ). The framework explicitly addresses incomplete and uncertain evaluations that complicate procurement under financial and operational constraints. A real-world case with five digital suppliers is analyzed across criteria including system capability, vendor support, total cost, and risk of disruption. The findings highlight the supplier that delivers the highest economic value by aligning affordability with operational reliability. FIQ improves score differentiation and ranking stability, enabling SMEs to make more economically rational choices. Sensitivity analysis confirms that the model produces consistent outcomes under varying budgetary assumptions, demonstrating its robustness for strategic procurement. Overall, this research provides SMEs with an uncertainty-aware, cost-sensitive tool that reduces financial risks, enhances transparency in supplier selection, and supports sustainable economic performance within digitally transforming industrial ecosystems.</t>
  </si>
  <si>
    <t>Kamari, Mohammad Shafiq Mohammad; Rodzi, Zahari Md; Zainuddin, Zaifilla Farrina; Kamis, Nor Hanimah; Ahmad, Noraini; Razak, Samsiah Abdul; Al-Sharqi, Faisal</t>
  </si>
  <si>
    <t>Rodzi, ZM (corresponding author), Univ Teknol MARA UiTM Cawangan Negeri Sembilan, Fak Sains Komputer dan Matemat, Kampus Seremban, Seremban, Negeri Sembilan, Malaysia.; Rodzi, ZM (corresponding author), Univ Kebangsaan Malaysia, Fak Sains dan Teknol, Bandar Baru Bangi, Selangor, Malaysia.</t>
  </si>
  <si>
    <t>zaifilla@unikl.edu.my</t>
  </si>
  <si>
    <t>Malaysia Italy Design Institute, Universiti Kuala Lumpur; Universiti Teknologi MARA; Institute of Postgraduate Studies, UiTM</t>
  </si>
  <si>
    <t>The publication of this research was supported by funding from the Malaysia Italy Design Institute, Universiti Kuala Lumpur, and by Universiti Teknologi MARA and the Institute of Postgraduate Studies, UiTM.</t>
  </si>
  <si>
    <t>[Kamari, Mohammad Shafiq Mohammad; Rodzi, Zahari Md] Univ Teknol MARA UiTM Cawangan Negeri Sembilan, Fak Sains Komputer dan Matemat, Kampus Seremban, Seremban, Negeri Sembilan, Malaysia; [Rodzi, Zahari Md] Univ Kebangsaan Malaysia, Fak Sains dan Teknol, Bandar Baru Bangi, Selangor, Malaysia; [Zainuddin, Zaifilla Farrina] Univ Kuala Lumpur Malaysia Italy Design Inst UniKL, Mfg &amp; Management Technol Sect, Kuala Lumpur, Malaysia; [Kamis, Nor Hanimah] Univ Teknol MARA UiTM, Fak Sains Komputer Matemat, Shah Alam, Selangor, Malaysia; [Ahmad, Noraini] Univ Teknol MARA UiTM Cawangan Selangor, Pusat Pengajian Asasi UiTM, Kampus Dengkil, Shah Alam, Selangor, Malaysia; [Razak, Samsiah Abdul] Univ Teknol MARA UiTM, Fak Sains Komputer Matemat, Kampus Tapah, Shah Alam, Perak, Malaysia; [Al-Sharqi, Faisal] Univ Anbar, Fac Educ Pure Sci, Dept Math, Ramadi, Anbar, Iraq</t>
  </si>
  <si>
    <t>Universiti Kebangsaan Malaysia; Universiti Teknologi MARA; Universiti Teknologi MARA; University of Anbar</t>
  </si>
  <si>
    <t>Economic Evaluation of Digital Suppliers for Manufacturing SMEs Using Pythagorean Neutrosophic TOPSIS and VIKOR with a Flexible Distance Metric</t>
  </si>
  <si>
    <t>Pythagorean neutrosophic set; TOPSIS; VIKOR; MCDM; Economic evaluation; Manufacturing SMEs; Alternative ranking; Neutrosophic distance measure</t>
  </si>
  <si>
    <t>DECISION-MAKING; AGGREGATION OPERATORS; SIMILARITY MEASURES; SET</t>
  </si>
  <si>
    <t>Rodzi, zahari/HNR-9908-2023; Kamis, Nor Hanimah/ABB-6105-2021; /V-7180-2019; Al-Sharqi, Faisal/ABO-7838-2022</t>
  </si>
  <si>
    <t>sharqi, mohammed/0000-0002-9148-4324; Bin Mohammad Kamari, Mohammad Shafiq/0009-0000-1293-3439; Rodzi, zahari/0000-0003-4145-3340</t>
  </si>
  <si>
    <t>10.31181/ijes1412025187</t>
  </si>
  <si>
    <t>7VV6S</t>
  </si>
  <si>
    <t>WOS:001580875200001</t>
  </si>
  <si>
    <t>Zaman, MMK; Rodzi, ZMD; Andu, Y; Shafie, NA; Sanusi, ZM; Ghazali, AW; Mahyideen, JM</t>
  </si>
  <si>
    <t>Blockchain integration in microfinance is beginning to reshape the scenario of financial inclusion and economic empowerment in emerging markets. To support a strategic decision on adoption, the study introduces the Adaptive Utility Ranking Algorithm (AURA), a newly established Multi-Criteria Decision-Making (MCDM) method to be used in evaluating blockchain-based alternatives relevant to microfinance in Malaysia. AURA stands apart from traditional MCDM techniques in that it has a distance function that is flexible and a normalization scheme that is dynamic by nature, thereby making it capable of offering the decision maker more leverage in terms of adaptability to actual economic conditions. For demonstrating the methodology, a simulated dataset based on eight blockchain-modeled alternatives and six criteria considered important in economic performance was constructed. These criteria were used for sensitivity analysis; the application of comparative evaluation of well-known MCDM methods such as TOPSIS, VIKOR, and COBRA; and robustness checks with the simulation methodology, all of which helped attest to the reliability of AURA. Even though it was based on synthetic data, the study has provided strong conceptual insight into the possibility of financial institutions being able to prioritize options from the technology perspective under complex economic constraints. Portraying AURA as a competitive decision-support tool for technology evaluation in microfinance will certainly make an impact.</t>
  </si>
  <si>
    <t>Zaman, Muhammad Mukhlis Kamarul; Rodzi, Zahari M. D.; Andu, Yusrina; Shafie, Nur Aima; Sanusi, Zuraidah Mohd; Ghazali, Aziatul Waznah; Mahyideen, Jamilah Mohd</t>
  </si>
  <si>
    <t>Rodzi, ZMD (corresponding author), Univ Teknol MARA Negeri Sembilan, Coll Comp Informat &amp; Media, Kampus Seremban, Negeri Sembilan, Malaysia.; Rodzi, ZMD (corresponding author), Univ Kebangsaan Malaysia, Fac Sci &amp; Technol, Sch Math Sci, Bangi, Selangor, Malaysia.</t>
  </si>
  <si>
    <t>zahari@uitm.edu.my</t>
  </si>
  <si>
    <t>Ministry of Higher Education (MOHE) , Malaysia [600-TNCPI 5/3/DDJ, 001/2023]</t>
  </si>
  <si>
    <t>Ministry of Higher Education (MOHE) , Malaysia</t>
  </si>
  <si>
    <t>Funding under grant 600-TNCPI 5/3/DDJ (ARI) (001/2023) and the Ministry of Higher Education (MOHE) , Malaysia.</t>
  </si>
  <si>
    <t>[Zaman, Muhammad Mukhlis Kamarul; Rodzi, Zahari M. D.] Univ Teknol MARA Negeri Sembilan, Coll Comp Informat &amp; Media, Kampus Seremban, Negeri Sembilan, Malaysia; [Rodzi, Zahari M. D.] Univ Kebangsaan Malaysia, Fac Sci &amp; Technol, Sch Math Sci, Bangi, Selangor, Malaysia; [Andu, Yusrina] Univ Teknol MARA Negeri Sembilan, Coll Comp Informat &amp; Media, Kuala Pilah Campus, Negeri Sembilan, Malaysia; [Shafie, Nur Aima; Sanusi, Zuraidah Mohd] Univ Teknol MARA, Accounting Res Inst, Shah Alam, Selangor, Malaysia; [Ghazali, Aziatul Waznah] Univ Kebangsaan Malaysia, Fac Econ &amp; Management, Bangi, Malaysia; [Mahyideen, Jamilah Mohd] Univ Teknol MARA Negeri Sembilan, Fac Business &amp; Management, Kampus Seremban, Negeri Sembilan, Malaysia</t>
  </si>
  <si>
    <t>Universiti Kebangsaan Malaysia; Universiti Teknologi MARA; Universiti Kebangsaan Malaysia</t>
  </si>
  <si>
    <t>Adaptive Utility Ranking Algorithm for Evaluating Blockchain-Enabled Microfinance in Emerging-A New MCDM Perspective</t>
  </si>
  <si>
    <t>Economic decision-making; Multi-Criteria Decision-Making; MCDM; Blockchain technology; Adaptive Utility Ranking Algorithm; AURA; Technology evaluation; Financial inclusion</t>
  </si>
  <si>
    <t>DECISION-MAKING; VIKOR; SELECTION; CHOICE</t>
  </si>
  <si>
    <t>Rodzi, zahari/HNR-9908-2023; Mohd Mahyideen, Jamilah/AAK-4470-2020; Ghazali, Aziatul Waznah/S-8920-2019; Andu, Yusrina/ABA-5534-2021; Mohd Sanusi, Zuraidah/ABG-7681-2021; SHAFIE, NUR AIMA/AAE-6616-2022</t>
  </si>
  <si>
    <t>Rodzi, zahari/0000-0003-4145-3340; KAMARUL ZAMAN, MUHAMMAD MUKHLIS/0009-0008-9437-552X; Mohd Mahyideen, Jamilah/0000-0003-4322-9174; Ghazali, Aziatul Waznah/0000-0002-1324-5248; Mohd Sanusi, Zuraidah/0000-0002-8047-4219</t>
  </si>
  <si>
    <t>10.31181/ijes1412025182</t>
  </si>
  <si>
    <t>WOS:001508119200002</t>
  </si>
  <si>
    <t>Hromada, E</t>
  </si>
  <si>
    <t>This study examines the complex dynamics of the Czech real estate market, focusing on the interaction between mortgage rates and residential property prices, the influence of dwelling size on market price trends, and the impact of regional economic disparities on property values. We find that lower mortgage rates paradoxically raise house prices through increased demand, calling into question the effectiveness of monetary policy in improving housing affordability. This counter -intuitive effect highlights the complex interplay between fiscal policy and market responses. In addition, the analysis reveals a significant shift towards smaller dwellings, increasingly favoured by single -person households, reflecting changing demographic trends. This shift has clear implications for price dynamics and market accessibility in both the sales and rental sectors, suggesting a nuanced response to consumer preferences across different market segments. In addition, the research highlights a strong correlation between regional economic vitality and property prices, underlining the profound influence of the broader economic landscape in shaping property values in different areas. By integrating these critical aspects, the study provides a comprehensive and nuanced understanding of the factors influencing the Czech property market, offering valuable insights for policy makers, property developers and investors seeking to navigate or influence this market effectively.</t>
  </si>
  <si>
    <t>Hromada, Eduard</t>
  </si>
  <si>
    <t>Hromada, E (corresponding author), Czech Tech Univ, Prague, Czech Republic.</t>
  </si>
  <si>
    <t>eduard.hromada@fsv.cvut.cz</t>
  </si>
  <si>
    <t>[Hromada, Eduard] Czech Tech Univ, Prague, Czech Republic</t>
  </si>
  <si>
    <t>REAL ESTATE INSIGHTS ON MORTGAGE RATES, APARTMENT PRICES, AND RENTALS IN CZECH REPUBLIC</t>
  </si>
  <si>
    <t>Czech real estate market; mortgage rates; house prices; apartment size; real estate pricing; investment returns; housing affordability; economic analysis</t>
  </si>
  <si>
    <t>10.52950/ES.2024.13.1.002</t>
  </si>
  <si>
    <t>WOS:001228320800002</t>
  </si>
  <si>
    <t>Bernat, L; Michlová, R; Mitwallyová, H</t>
  </si>
  <si>
    <t>The aim of the study is to find patterns in an exact complete data set containing the annual budget of all municipal subjects in the Czech Republic over the past 20 years. The focus of the analysis is on which resources could enable the development of and investment in municipal assets, especially estate property. The financial and real estate analysis (FAMA) method was chosen, which provides comparable indicators to calculate the debt service and other related features of subject performance on a municipal level. These indicators demonstrate whether municipal subjects follow responsible budgeting principles and/or how they utilize their own resources. Comparing similar studies using mentioned data and methodology there is a gap between context of data in time a relation chosen indicators. The reason of obstacle is to put data in time-series and properly analyze them. This appropriate items of indicators are aggregated so all the connections between them and other items are lost. In enormous amount of data study uses classification tools to unfold hidden patterns how does municipal budgeting develop in time without knowing details about each case in context of debt and assets. Study convert time dimension to static indicator of its dynamics a using pure K-Means classification conclude having 6 different clusters which differ each other in some of indicators. Within broader context of those clusters we propose an overview of municipal budgeting strategies. In big cities dominates financing of investment by debt and the rest of clusters differs usually significantly with small impact of their population size that is one of determinants budget income therefore essential budget part.</t>
  </si>
  <si>
    <t>Bernat, Lukas; Michlova, Radka; Mitwallyova, Helena</t>
  </si>
  <si>
    <t>Bernat, L (corresponding author), Vysoka Skola Ekon Praze, Narodohospodarska Fak, Katedra Filosofie, Prague, Czech Republic.</t>
  </si>
  <si>
    <t>mitwally@volny.cz; radka.michlova@seznam.cz; luk.bernat@gmail.com</t>
  </si>
  <si>
    <t>[Bernat, Lukas] Vysoka Skola Ekon Praze, Narodohospodarska Fak, Katedra Filosofie, Prague, Czech Republic; [Michlova, Radka] Vysoka Skola Ekon Praze, Narodohospodarska Fak, Katedra Reg Studii, Prague, Czech Republic; [Mitwallyova, Helena] Vysoka Skola Ekon Praze, Narodohospodarska Fak, Katedra Prava, Prague, Czech Republic</t>
  </si>
  <si>
    <t>Prague University of Economics &amp; Business; Prague University of Economics &amp; Business; Prague University of Economics &amp; Business</t>
  </si>
  <si>
    <t>PATTERN CLASSIFICATION ON SPECIFICS OF PUBLIC SECTOR INVESTMENTS AND BUDGETING PRINCIPLES</t>
  </si>
  <si>
    <t>FAMA; classification; investment; clustering municipalities; budgeting; debt</t>
  </si>
  <si>
    <t>NAIRU</t>
  </si>
  <si>
    <t>10.52950/ES.2023.12.1.002</t>
  </si>
  <si>
    <t>WOS:000992820000002</t>
  </si>
  <si>
    <t>Kramaric, TP</t>
  </si>
  <si>
    <t>This research aims to estimate the determinants of firm performance during the COVID-19 pandemic. For this purpose, the sample of Slovenian non-financial listed firms operating in the period 2017 - 2021 is used. Firm performance is expressed with market-based as well as accounting-based performance measures, including Tobin's Q, ROA, and ROE, while potential determinants encompass several firm-oriented variables. These are the firm size, liquidity expressed with the current ratio, leverage, tangibility, sales growth, age of the firm as well as COVID-19 dummy variable. The results of dynamic panel analysis disclose that liquidity, leverage, sales growth, and COVID-19 dummy are statistically significant in explaining firm performance. Specifically, liquidity and leverage are found to be significant in explaining Tobin's q, sales growth is a statistically significant determinant of both ROA and ROE while the latter is also negatively impacted by leverage and the COVID-19 dummy.</t>
  </si>
  <si>
    <t>Kramaric, Tomislava Pavic</t>
  </si>
  <si>
    <t>tpkramaric@forenzika.unist.hr</t>
  </si>
  <si>
    <t>[Kramaric, Tomislava Pavic] Univ Split, Univ Dept Forens Sci, Split, Croatia</t>
  </si>
  <si>
    <t>PERFORMANCE OF SLOVENIAN LISTED FIRMS DURING COVID-19 OUT-BREAK</t>
  </si>
  <si>
    <t>firm performance; dynamic panel analysis; Tobin's Q; ROA; ROE; listed firms; COVID-19; Slovenia</t>
  </si>
  <si>
    <t>RESEARCH-AND-DEVELOPMENT; CORPORATE GOVERNANCE; EMPIRICAL-EVIDENCE; CAPITAL STRUCTURE; BOARD SIZE; IMPACT; DETERMINANTS; PROFITABILITY; OWNERSHIP; LEVERAGE</t>
  </si>
  <si>
    <t>Pavic Kramaric, Tomislava/ITU-6477-2023</t>
  </si>
  <si>
    <t>10.52950/ES.2023.12.1.008</t>
  </si>
  <si>
    <t>WOS:000992820000008</t>
  </si>
  <si>
    <t>Ouechtati, I</t>
  </si>
  <si>
    <t>This paper employs panel vector autoregression model (PVAR) for a panel of 90 developing countries over 17 years (2000-2016) to empirically examine the relationship between institutional shocks and foreign direct investment (FDI). The study finds that institutional shocks have a negative impacts on FDI. Generally, the effect begins to mitigate from the fourth year. This result could be explained mainly by the instability of institutional variables "Regulation of credit, labor and business" and "government size" in the case of FDI inflows and outflows. The effect is higher in the case of FDI inflows. This suggests that investors already settled in developing countries are less sensitive to institutional shocks.Also, results reveal that the negative impact of institutional shocks on net FDI is explained by the instability of legal structure and property rights and access to sound money.</t>
  </si>
  <si>
    <t>Ouechtati, Ichraf</t>
  </si>
  <si>
    <t>Ouechtati, I (corresponding author), Fac Law Econ &amp; Management Sci Jendouba, Jendouba, Tunisia.</t>
  </si>
  <si>
    <t>ouechtati.ichraf@yahoo.fr</t>
  </si>
  <si>
    <t>[Ouechtati, Ichraf] Fac Law Econ &amp; Management Sci Jendouba, Jendouba, Tunisia</t>
  </si>
  <si>
    <t>INSTITUTIONS AND FOREIGN DIRECT INVESTMENT: A PANEL VAR APPROACH</t>
  </si>
  <si>
    <t>Institutions; Foreign direct investment; Panel VAR</t>
  </si>
  <si>
    <t>DEVELOPING-COUNTRIES; UNITED-STATES; FDI; CORRUPTION; GOVERNANCE; DETERMINANTS; LOCATION; INFLOWS; POLICY; FLOWS</t>
  </si>
  <si>
    <t>10.20472/ES.2020.9.2.004</t>
  </si>
  <si>
    <t>WOS:000600905100004</t>
  </si>
  <si>
    <t>Santos, D; Gama, PM</t>
  </si>
  <si>
    <t>Which firms are more likely to time the market? This paper uses a relative transaction price approach, focusing on 37997 own stock transactions from Euronext Lisbon listed firms, ranging from 2005 to 2015, to estimate the relationship between the market timing ability of firms and a set of firm specific characteristics. Results show that smaller, more efficient but less valuable companies are more likely to be successful to time the market. Furthermore, we show that a shifting event such as a country bailout can lead to an increased performance from firms when trading own stock. Additionally, we find proof that OTC trading can be linked to lower market timing capabilities. At last, and due to the considerable weight of the financial sector within our sample, we estimated isolated results, which prove that the higher the relative performance of a firm when compared to its share value, the higher the capabilities of a financial sector firm to time the market when repurchasing own stock.</t>
  </si>
  <si>
    <t>Santos, Dinis; Gama, Paulo M.</t>
  </si>
  <si>
    <t>Santos, D (corresponding author), Univ Coimbra, Fac Econ, Coimbra, Portugal.</t>
  </si>
  <si>
    <t>dinis.d.santos@fe.uc.pt; gama@fe.uc.pt</t>
  </si>
  <si>
    <t>[Santos, Dinis; Gama, Paulo M.] Univ Coimbra, Fac Econ, Coimbra, Portugal; [Gama, Paulo M.] Univ Coimbra, CeBER, Coimbra, Portugal</t>
  </si>
  <si>
    <t>Universidade de Coimbra; Universidade de Coimbra</t>
  </si>
  <si>
    <t>HOW DO DIFFERENT FIRMS PERFORM WHILE TRADING OWN STOCK? A GRANULAR ANALYSIS ON SPECIFIC CHARACTERISTICS AND MARKET CONDITIONS</t>
  </si>
  <si>
    <t>Repurchase; Resale; Own Stock; Opportunistic Behaviour; Market Timing; Own Stock Transaction Performance</t>
  </si>
  <si>
    <t>REPURCHASES</t>
  </si>
  <si>
    <t>Gama, Paulo/AAB-8029-2019</t>
  </si>
  <si>
    <t>Santos, Dinis/0000-0002-9516-1418; Gama, Paulo/0000-0002-8394-8301</t>
  </si>
  <si>
    <t>10.20472/ES.2020.9.2.005</t>
  </si>
  <si>
    <t>WOS:000600905100005</t>
  </si>
  <si>
    <t>Herceg, T; Vuksanovic, I</t>
  </si>
  <si>
    <t>The agricultural sector in Croatia has declined or stagnated since the 1980s. Despite the high subsidies and EU accession, it failed to improve its production level, but the underlying causes of the subsidy inefficiency remain unclear. Trade liberalization and bear prices of agricultural products in the EU are some of the frequently cited arguments. On the other hand, government interventions in the form of direct subsidies have always been significant. Following the prevailing theoretical body of literature, we assumed that these interventions were at least in part aimed at achieving sustainable competitive position of the agriculture sector vis-a-vis foreign markets. Therefore, this paper analyzes Croatian perennial agriculture in detail with the aim to reveal whether subsidies in this sector led to technological progress and productivity increase. A panel data set for all Croatian legal entities doing business in the field of perennial agriculture in the 2008-2014 period was used to construct a production function in order to extract the total factor productivity and determine whether the K/L ratio is properly set. It is shown that the K/L ratio is entirely inadequate, while also indicating the decreasing returns to scale which should have been overcome with technological progress (TFP). The TFP in perennial agriculture remained constant throughout the period despite the changes in subsidies. Moreover, the majority of perennial subsectors have displayed significant decrease in the TFP. Finally, a TFP model was built to determine the factors that affect the TFP growth. By employing a set of 301 variables which describe the companies' internal and external properties, only two remained significant: export and subsidies, but with almost inexistent effect, revealing that exports and current subsidy distribution cannot be a drive for perennial or for non-perennial agriculture growth in Croatia.</t>
  </si>
  <si>
    <t>Herceg, Tomislav; Vuksanovic, Iva</t>
  </si>
  <si>
    <t>Herceg, T (corresponding author), Univ Zagreb, Fac Econ &amp; Business, Zagreb, Croatia.</t>
  </si>
  <si>
    <t>therceg@net.efzg.hr; ivav@ekof.bg.ac.rs</t>
  </si>
  <si>
    <t>[Herceg, Tomislav] Univ Zagreb, Fac Econ &amp; Business, Zagreb, Croatia; [Vuksanovic, Iva] Univ Belgrade, Fac Econ Belgrade, Belgrade, Serbia</t>
  </si>
  <si>
    <t>University of Zagreb; University of Belgrade</t>
  </si>
  <si>
    <t>TECHNOLOGICAL PROGRESS IN CROATIAN PERENNIAL AGRICULTURE</t>
  </si>
  <si>
    <t>Total factor productivity; perennial agriculture; Croatia; sectoral policies; agricultural subsidies; Cobb-Douglas production function</t>
  </si>
  <si>
    <t>FACTOR PRODUCTIVITY GROWTH; SUBSIDIES</t>
  </si>
  <si>
    <t>10.20472/ES.2017.6.1.002</t>
  </si>
  <si>
    <t>WOS:000401912700002</t>
  </si>
  <si>
    <t>Son, H</t>
  </si>
  <si>
    <t>To keep making economic development continuously these days, there is a newly widespread awareness that it is definitely important to accumulate not only the physical and human capital but also the social capital. Many people have been paying attention to the trust which is one of the most representative factors in the social capital from an economic point of view as there are increasing empirical evidences to demonstrate pretty convincingly that the social capital significantly contributes to the economic growth.In order to analyze how the social capital has an impact on the economic growth and what kind of factors make the level of trust changed, I adopted the Corruption Perception Index(CPI) as the indicator representing the "trust" so as to compare its CPI with those of other countries and analyzed data of the CPI from 34 OECD member countries from 2001 to 2013. As for the analysis of the variable factor for the level of trust, I made use of detailed institutional variables such as the political stability, the level of law and order, whether corruption is controlled or not, economic freedom and so on.As a result, the CPI has a positive correlation with the growth rate of the real GDP per capita in the pooled OLS and random effect panel analysis while it has a negative correlation with them in the fixed effect panel analysis, which means there are a variety of regulations to control corruption and the more members of society put even more efforts to abide by social norms, the more negative the growth rate of the real GDP per capita gets as time goes by. I think that's why almost all of advanced countries already built such enough social norms and standards that they do not play any significant role in economy.</t>
  </si>
  <si>
    <t>Son, Heekyung</t>
  </si>
  <si>
    <t>Son, H (corresponding author), Stat Korea, Stat Res Inst, Daejeon, South Korea.</t>
  </si>
  <si>
    <t>hkson08@korea.kr</t>
  </si>
  <si>
    <t>[Son, Heekyung] Stat Korea, Stat Res Inst, Daejeon, South Korea</t>
  </si>
  <si>
    <t>TRUST, ECONOMIC GROWTH AND IMPORTANCE OF THE INSTITUTION</t>
  </si>
  <si>
    <t>Social capital; GDP; Economic growth; Trust; Institution</t>
  </si>
  <si>
    <t>10.20472/ES.2016.5.4.003</t>
  </si>
  <si>
    <t>WOS:000390198200003</t>
  </si>
  <si>
    <t>Bar-Yosef, S; Venezia, I</t>
  </si>
  <si>
    <t>This paper analyzes experimentally investors' overconfidence when making predictions of financial and accounting numbers and explores which factors drive this bias. In particular we analyze the extent to which familiarity with the variable predicted, the complexity of the forecasting task, and the amount of information available for the investors affect their overconfidence. We also compare the extent to which professional analysts differ from other investors in that respect. For this we conducted three experiments. Two experiments with advanced accounting students as subjects, where the experiments differed in the firm the subjects analyzed and the third with professional financial analysts. In each experiment we provided the subjects with past accounting reports and other financial data of a firm. Based on these data the subjects were asked to forecast Net Income, EPS, and Share Price.In all the experiments we found that the subjects exhibited a considerable degree of overconfidence. The professional analysts were slightly more overconfident than the students. Subjects showed more overconfidence in predicting share prices than when forecasting other lesser familiar variables. However we could not detect correlation between the amount of information and overconfidence, neither between success and overconfidence, nor between the complexity of the task and overconfidence.</t>
  </si>
  <si>
    <t>Bar-Yosef, Sasson; Venezia, Itzhak</t>
  </si>
  <si>
    <t>Bar-Yosef, S (corresponding author), Bocconi Univ, Milan, Italy.</t>
  </si>
  <si>
    <t>itzhakvenezia@gmail.com; sasson.baryosef@unibocconi.it</t>
  </si>
  <si>
    <t>[Bar-Yosef, Sasson] Bocconi Univ, Milan, Italy; [Venezia, Itzhak] Hebrew Univ Jerusalem, Sch Business, Jerusalem, Israel</t>
  </si>
  <si>
    <t>Bocconi University; Hebrew University of Jerusalem</t>
  </si>
  <si>
    <t>An Experimental Study of Overconfidence in Accounting Numbers Predictions</t>
  </si>
  <si>
    <t>Accounting; Prediction of Accounting Numbers; Experimental Economics; Overconfidence; Behavioral Finance; Analysts</t>
  </si>
  <si>
    <t>WOS:000218856900006</t>
  </si>
  <si>
    <t>Li, ZS; Qian, WW</t>
  </si>
  <si>
    <t>China's exports face long-standing challenges of low quality, low price, and low profit margins. Amid intensifying global economic competition and deeper value chains, breaking the 'low-value-added lock-in' to boost export enterprises' profit margins is urgent for addressing foreign trade bottlenecks. This study systematically examines artificial intelligence (AI)'s effect and mechanism on export enterprises' price markup. It integrates 2007-2016 data from China's Customs Database and Shanghai and Shenzhen A-share manufacturing listed companies, combined with AI indicators built by extracting annual report text via large language models. Results show AI significantly raises export enterprises' price markup, with the 'intelligent empowerment' model having a stronger promotional effect than 'machine replacing human'. Mechanism analysis reveals AI's dual impacts: positive effects from efficiency improvement and technological innovation, and negative effects from intensified market competition and higher information transparency. Heterogeneity analysis finds AI benefits state-owned enterprises, high-productivity enterprises, quality-competitive enterprises, and those exporting to developed countries more. Additionally, it reduces markup dispersion and improves resource allocation efficiency. Overall, AI drives export enterprises to break low-value-added dilemmas, optimise resource allocation, and further boost China's export economy.</t>
  </si>
  <si>
    <t>Li, Zhaosong; Qian, Weiwen</t>
  </si>
  <si>
    <t>Qian, WW (corresponding author), Univ Shanghai Sci &amp; Technol, Business Sch, Shanghai, Peoples R China.</t>
  </si>
  <si>
    <t>qww1022@126.com</t>
  </si>
  <si>
    <t>[Li, Zhaosong] Univ Zurich, Fac Business Econ &amp; Informat, Zurich, Switzerland; [Qian, Weiwen] Univ Shanghai Sci &amp; Technol, Business Sch, Shanghai, Peoples R China</t>
  </si>
  <si>
    <t>University of Zurich; University of Shanghai for Science &amp; Technology</t>
  </si>
  <si>
    <t>Artificial Intelligence and Enterprise Export Price Markup in China's Economy: Based on Large Language Models</t>
  </si>
  <si>
    <t>Artificial intelligence; Price markup; Economic upgrading; Staggered difference-in-differences; Large language models</t>
  </si>
  <si>
    <t>CHALLENGES; QUALITY</t>
  </si>
  <si>
    <t>200</t>
  </si>
  <si>
    <t>230</t>
  </si>
  <si>
    <t>10.31181/ijes1512026255</t>
  </si>
  <si>
    <t>WOS:001672652700010</t>
  </si>
  <si>
    <t>Karel, T; Plasil, M</t>
  </si>
  <si>
    <t>The COVID-19 pandemic has highlighted the need for reliable and rapid diagnostic tests to control the spread of infection. The introduction of new rapid antigen tests often goes in tandem with the limited data availability, making it challenging to assess their performance at the initial phase of the pandemic. Sensitivity and specificity, the key performance characteristics provided by manufacturers, are typically derived under laboratory conditions and may not accurately reflect the tests' performance in field settings. We use the hierarchical Bayesian model to obtain their realistic estimates in real world conditions and show how it may be used in situations in which new tests with limited history are presented on the market. Proposed methodology allows for the efficient information pooling, thereby improving on the accuracy of parameter estimates for new tests. The results suggest that the application of hierarchical model on the Czech data led to a considerabile reduction in uncertainty associated with the parameter estimates as well as with potential economic cost implied by false positive test results. The model can thus assist in better informed decision-making and financial planning of both the government and corporations.</t>
  </si>
  <si>
    <t>Karel, Tomas; Plasil, Miroslav</t>
  </si>
  <si>
    <t>Karel, T (corresponding author), Prague Univ Econ &amp; Business, Prague, Czech Republic.</t>
  </si>
  <si>
    <t>tomas.karel@vse.cz; miroslav.plasil@vse.cz</t>
  </si>
  <si>
    <t>[Karel, Tomas; Plasil, Miroslav] Prague Univ Econ &amp; Business, Prague, Czech Republic</t>
  </si>
  <si>
    <t>APPLICATION OF HIERARCHICAL BAYESIAN MODELS FOR MODELING ECONOMIC COSTS IN THE IMPLEMENTATION OF NEW DIAGNOSTIC TESTS</t>
  </si>
  <si>
    <t>Bayesian statistics; Hierarchical Bayesian Model; COVID-19; Antigen tests; False Positivity</t>
  </si>
  <si>
    <t>COVID-19; IMPACT</t>
  </si>
  <si>
    <t>10.52950/ES.2024.13.2.002</t>
  </si>
  <si>
    <t>WOS:001362946300002</t>
  </si>
  <si>
    <t>BEN Amor, M</t>
  </si>
  <si>
    <t>This study investigated both the cointegration and the causal nexus between foreign direct investment (FDI) and employment in the manufacturing and services sectors in Tunisia by employing the augmented autoregressive distributed lag (ARDL) bounds testing approach. Our findings confirm a long-run relationship among the examined variables. Causality results indicated both short-run and long-run bidirectional causality between FDI and employment in the services sectors as well as between employment in the manufacturing and the services sectors. However, there is a unidirectional causality between FDI and employment in manufacturing running from FDI to employment in Manufacturing. These results are of particular interest and offer new perspectives and insight for new policies toward promoting and diversifying foreign investment as a critical contributor to the manufacturing sector's productive capacity and by extension to its employment level.</t>
  </si>
  <si>
    <t>BEN Amor, Mouldi</t>
  </si>
  <si>
    <t>BEN Amor, M (corresponding author), Imam Mohammad Ibn Saud Islamic Univ IMSIU, Coll Econ &amp; Adm Sci, Dept Econ, POB 5701, Riyadh 11432, Saudi Arabia.</t>
  </si>
  <si>
    <t>elmouldi2015@gmail.com</t>
  </si>
  <si>
    <t>[BEN Amor, Mouldi] Imam Mohammad Ibn Saud Islamic Univ IMSIU, Coll Econ &amp; Adm Sci, Dept Econ, POB 5701, Riyadh 11432, Saudi Arabia</t>
  </si>
  <si>
    <t>Imam Mohammad Ibn Saud Islamic University (IMSIU)</t>
  </si>
  <si>
    <t>NEXUS BETWEEN FOREIGN DIRECT INVESTMENT AND EMPLOYMENT IN MANUFACTURING AND SERVICES SECTORS IN TUNISIA: AN ARDL APPROACH</t>
  </si>
  <si>
    <t>FDI employment Manufacturing Services ARDL causality</t>
  </si>
  <si>
    <t>DEVELOPING-COUNTRIES; ECONOMIC-GROWTH; TIME-SERIES; COINTEGRATION</t>
  </si>
  <si>
    <t>10.52950/ES.2023.12.2.001</t>
  </si>
  <si>
    <t>WOS:001123624300003</t>
  </si>
  <si>
    <t>This paper integrates a non-profit third-housing sector (THS) into a housing market with Cournot competition. The paper analyses the indirect effects of a THS on the aggregate housing market, on a commercial housing supplier and on the market adaption of households not embraced by the THS. While beneficial for households included in the THS, a question arises related to the indirect effects of a THS. The paper argues for crowding-out and higher house prices in the commercial housing market in response to a THS expansion. In addition, a THS also affects the strategic behaviour of the commercial housing supplier. Compared to a conventional Cournot housing market, a fixed THS housing supply changes the market structure from one where the housing supply of different housing providers are alternative to one-another, to a market structure where housing supply is complementary.</t>
  </si>
  <si>
    <t>Borgersen, Trond-Arne</t>
  </si>
  <si>
    <t>[Borgersen, Trond-Arne] Ostfold Univ Coll, Halden, Norway</t>
  </si>
  <si>
    <t>A HOUSING MARKET WITH COURNOT COMPETITION AND A THIRD HOUSING SECTOR</t>
  </si>
  <si>
    <t>Housing market; Cournot competition; Third Housing Sector; Indirect effects</t>
  </si>
  <si>
    <t>POLICY; OPPORTUNITIES</t>
  </si>
  <si>
    <t>10.52950/ES.2022.11.2.002</t>
  </si>
  <si>
    <t>WOS:000901443200003</t>
  </si>
  <si>
    <t>Luczak, A; Kalinowski, S</t>
  </si>
  <si>
    <t>The main purpose of this paper is to compare the poverty statuses of European Union countries in 2010 and 2018. The specific purpose is to assess levels of poverty and material deprivation for EU countries. The study relied on the positional TOPSIS (Technique for Order Preference by Similarity to an Ideal Solution) approach. With these methods, it is possible to determine the poverty statuses: persistent conspicuous poverty, poverty without serious material deprivation, material deprivation without severe poverty, and no severe poverty. Three types of poverty status were identified in EU countries: persistent conspicuous poverty, transient unnoticeable poverty and no severe poverty. Central and Eastern European countries (especially Romania, Latvia, Bulgaria and Poland) witnessed a clear improvement in their statuses in 2010-2018. A large number of countries had a transient unnoticeable poverty status. In turn, no countries had experienced a clear deterioration their status. Eurostat data provided an empirical basis for this study.</t>
  </si>
  <si>
    <t>Luczak, Aleksandra; Kalinowski, Slawomir</t>
  </si>
  <si>
    <t>Luczak, A (corresponding author), Poznan Univ Life Sci, Fac Econ, Poznan, Poland.</t>
  </si>
  <si>
    <t>skalinowski@irwirpan.waw.pl; aleksandra.luczak@up.poznan.pl</t>
  </si>
  <si>
    <t>[Luczak, Aleksandra] Poznan Univ Life Sci, Fac Econ, Poznan, Poland; [Kalinowski, Slawomir] Polish Acad Sci, Inst Rural &amp; Agr Dev, Warsaw, Poland</t>
  </si>
  <si>
    <t>Poznan University of Life Sciences; Polish Academy of Sciences; Institute of Rural &amp; Agricultural Development PAS</t>
  </si>
  <si>
    <t>A MULTIDIMENSIONAL COMPARATIVE ANALYSIS OF POVERTY STATUSES IN EUROPEAN UNION COUNTRIES</t>
  </si>
  <si>
    <t>poverty; material deprivation; poverty status; positional TOPSIS; bilinear ordering</t>
  </si>
  <si>
    <t>PEOPLE</t>
  </si>
  <si>
    <t>Kalinowski, Sławomir/AAV-2422-2021</t>
  </si>
  <si>
    <t>Kalinowski, Sławomir/0000-0002-8068-4312</t>
  </si>
  <si>
    <t>WOS:000791160500009</t>
  </si>
  <si>
    <t>Cecrdlová, A</t>
  </si>
  <si>
    <t>The aim of the paper is to verify whether the CNB behaved symmetrically in the period of 1998-2016 while fulfilling its basic mandate - price stability - and whether the decision to use the exchange rate commitment influenced the assessment of its symmetrical approach. The paper provides a comprehensive view of the CNB's symmetry, which is considered as the basis for the credibility of central bank behaviour in achieving the main objective - price stability. Based on analyses of deviations of inflation from the target in both directions and assess the implemented exceptions, it was shown that the CNB was stricter than was necessary from the point of view of resulting inflation over the period under review. In most of the years, it was below the inflation target which can be judged as an asymmetric approach in monetary policy decisions. The decision to apply the exchange rate commitment has had an impact on the CNB's symmetric approach. From the point of view of mere symmetry, the introduction of the exchange rate commitment was a positive step.</t>
  </si>
  <si>
    <t>Cecrdlová, A (corresponding author), Univ Econ, Prague, Czech Republic.</t>
  </si>
  <si>
    <t>a.cecrdlova@gmail.com</t>
  </si>
  <si>
    <t>Grant Agency of the University of Economics [VSE IGS F5/2/2018]</t>
  </si>
  <si>
    <t>Grant Agency of the University of Economics</t>
  </si>
  <si>
    <t>The paper was carried out with the financial support of the Grant Agency of the University of Economics (VSE IGS F5/2/2018).</t>
  </si>
  <si>
    <t>[Cecrdlova, Andrea] Univ Econ, Prague, Czech Republic</t>
  </si>
  <si>
    <t>SYMMETRIC BEHAVIOUR TO FULFIL THE MAIN OBJECTIVE AS THE BASIS FOR THE CREDIBILITY OF CENTRAL BANKS BEHAVIOUR ON THE EXAMPLE OF CNB</t>
  </si>
  <si>
    <t>CNB; central bank; monetary policy; inflation target; inflation; symmetry; credibility</t>
  </si>
  <si>
    <t>10.20472/ES.2020.9.1.004</t>
  </si>
  <si>
    <t>WOS:000543252500004</t>
  </si>
  <si>
    <t>Son, CH</t>
  </si>
  <si>
    <t>This study identifies the differences in the effects of retirement on physical/mental health as health-related quality of life (HRQOL) across marital status subgroups for the retirement-aged population from 2005 to 2016. This study conducts a Two-Stage least squares (2SLS) regression analysis using cross-sectional and time series data drawn from the Behavioral Risk Factor Surveillance System (BRFSS). The empirical results suggest that retirement is negatively associated with physical health outcomes, whereas retirement is positively associated with mental health outcomes. Divorced men who are retired are likely to have 2.028 more physically unhealthy days per month than divorced men who are employed. Widowed or never married women who are retired are likely to have 2.208 and 2.203 respectively more physically unhealthy days than widowed or never married women who are employed. These retired females in the marital status subgroups have the worst negative retirement effect on physical health. Divorced respondents who are retired are likely to have 1.478 and 1.129 more mentally unhealthy days per month for males and females respectively than the counterparts of those who are employed. In conclusion, this study finds the existence of disparities in the effects of retirement on HRQOL, such as physical/mental health outcomes by marital status.</t>
  </si>
  <si>
    <t>Son, Chong-Hwan</t>
  </si>
  <si>
    <t>Son, CH (corresponding author), Hudson Valley Community Coll, Troy, NY 12180 USA.</t>
  </si>
  <si>
    <t>c.son@hvcc.edu</t>
  </si>
  <si>
    <t>[Son, Chong-Hwan] Hudson Valley Community Coll, Troy, NY 12180 USA</t>
  </si>
  <si>
    <t>State University of New York (SUNY) System; SUNY Community College</t>
  </si>
  <si>
    <t>THE EFFECTS OF RETIREMENT ON HEALTH-RELATED QUALITY OF LIFE OF RETIREMENT-AGED ADULTS FOR FOUR MARITAL STATUS SUBGROUPS</t>
  </si>
  <si>
    <t>Health-Related Quality of Life; Early Retirement Age; Full Retirement Age; BRFSS; Mental Health; Physical Health; Instrument Variables</t>
  </si>
  <si>
    <t>TEST-RETEST RELIABILITY; SELF-RATED HEALTH; MENTAL-HEALTH; PHYSICAL-ACTIVITY; OUTCOMES; IMPACT; CONSEQUENCES; EXPERIENCES; GENDER; WOMEN</t>
  </si>
  <si>
    <t>179</t>
  </si>
  <si>
    <t>10.20472/ES.2020.9.1.010</t>
  </si>
  <si>
    <t>WOS:000543252500010</t>
  </si>
  <si>
    <t>Nor-Eddine, O; Driss, C</t>
  </si>
  <si>
    <t>This paper has the aim to study the impact of the external public debt on the economic growth in Morocco. The estimates cover the period 1988-2016. The econometric instrument used for estimating the model parameters is based on the "ARDL bound testing" method. The results confirm the high public debt has a negative and largely significant effect on the economic growth, for the short as well as for the long term. The effect is much more important in the short term than in the long term. The results corroborate most studies stating that the external debt has a negative impact on economic growth.</t>
  </si>
  <si>
    <t>Nor-Eddine, Oumansour; Driss, Chkiriba</t>
  </si>
  <si>
    <t>Nor-Eddine, O (corresponding author), Mohammed V Univ, Rabat, Morocco.</t>
  </si>
  <si>
    <t>chkiriba@gmail.com; oumansour.noreddine@gmail.com</t>
  </si>
  <si>
    <t>[Nor-Eddine, Oumansour] Mohammed V Univ, Rabat, Morocco; [Driss, Chkiriba] Moulay Ismail Univ, Meknes, Morocco</t>
  </si>
  <si>
    <t>Mohammed V University in Rabat; Moulay Ismail University of Meknes</t>
  </si>
  <si>
    <t>EXTERNAL PUBLIC DEBT AND ECONOMIC GROWTH IN MOROCCO: ASSESSMENT AND IMPACTS</t>
  </si>
  <si>
    <t>External Public Debt; economic growth; ARDL bound testing; debt overhang</t>
  </si>
  <si>
    <t>CORRUPTION</t>
  </si>
  <si>
    <t>OUMANSOUR, Nor-eddine/ABD-9271-2020</t>
  </si>
  <si>
    <t>CHKIRIBA, ISS/0009-0001-8699-651X; OUMANSOUR, Nor-eddine/0000-0001-5262-3291</t>
  </si>
  <si>
    <t>95</t>
  </si>
  <si>
    <t>10.20472/ES.2019.8.2.006</t>
  </si>
  <si>
    <t>WOS:000503977600006</t>
  </si>
  <si>
    <t>Arvanitis, P; Drakos, K</t>
  </si>
  <si>
    <t>We calculate the Net Stable Funding Ratio (NSFR) for US Bank Holding Companies between 2001-2013. We find, that for the vast majority of cases the NSFR was compatible with the Basel III threshold. In addition, we document a significant deterioration of about 10% of the NSFR during the post-financial crisis period. Moreover, the NSFR exhibits significant heterogeneity across size segments, with its mean level dropping at a decreasing rate. The Net Stable Funding Ratio (NSFR hereafter) is a structural micro-prudential metric of maturity transformation risk, introduced by the Basel Committee of Bank Supervision (BCBS hereafter) in its Basel III accord (BIS, 2010; Gobat et al., 2014).</t>
  </si>
  <si>
    <t>Arvanitis, Petros; Drakos, Konstantinos</t>
  </si>
  <si>
    <t>Arvanitis, P (corresponding author), Athens Univ Econ &amp; Business, Athens, Greece.</t>
  </si>
  <si>
    <t>kdrakos@aueb.gr</t>
  </si>
  <si>
    <t>[Arvanitis, Petros; Drakos, Konstantinos] Athens Univ Econ &amp; Business, Athens, Greece</t>
  </si>
  <si>
    <t>Athens University of Economics &amp; Business</t>
  </si>
  <si>
    <t>THE NET STABLE FUNDING RATIO OF US BANK HOLDING COMPANIES: A RETROSPECTIVE ANALYSIS</t>
  </si>
  <si>
    <t>Bank Holding Companies; Net Stable Funding Ratio; US</t>
  </si>
  <si>
    <t>10.20472/ES.2015.4.2.001</t>
  </si>
  <si>
    <t>WOS:000218863600001</t>
  </si>
  <si>
    <t>Kollar, M</t>
  </si>
  <si>
    <t>This paper deals with the interaction between the macro-economy and financial markets. Various asset classes behave differently during different phases of the business cycle (or different inflation/ growth macroeconomic dimensions) and neither asset class has been a top performer in each macroeconomic environment. We lay down a general case for macro-based asset allocation. The paper proposes that it might be reasonable to rebalance the portfolio based on the macroeconomic regime or a stage of the business cycle in order to produce stable returns with lower volatility than the traditional business cycle-neutral approach. We also claim that, among other things, bank credit growth is an important determinant of asset price fluctuations.</t>
  </si>
  <si>
    <t>Kollar, Miroslav</t>
  </si>
  <si>
    <t>Kollar, M (corresponding author), Int Monetary Fund, 700 19th St NW, Washington, DC 20431 USA.</t>
  </si>
  <si>
    <t>mkollar@imf.org</t>
  </si>
  <si>
    <t>[Kollar, Miroslav] Int Monetary Fund, 700 19th St NW, Washington, DC 20431 USA</t>
  </si>
  <si>
    <t>International Monetary Fund</t>
  </si>
  <si>
    <t>A SKETCH OF MACRO-BASED ASSET ALLOCATION</t>
  </si>
  <si>
    <t>asset allocation; business cycle; credit growth</t>
  </si>
  <si>
    <t>120</t>
  </si>
  <si>
    <t>WOS:000218855100005</t>
  </si>
  <si>
    <t>Matejun, M</t>
  </si>
  <si>
    <t>Small and medium-sized enterprises (SMEs) play an important economic and social role in most countries of the world. Despite the significant internal diversity of the SME sector, a considerable part of this group consists of entities oriented towards development and growth. Because of their characteristic features, they are often unable to achieve their developmental goals based exclusively on their own resources. There then exists the alternative of using external development-supporting instruments offered by commercial and non-commercial small-business-related organisations in various regions of the world.Absorption of these instruments depends on many factors, in particular the needs and limitations characteristic of a specific stage in an organisation's life cycle. With this in mind, the goal of this paper is to identify and assess the scope of use and factors determining the use of development-supporting instruments in the life cycle of small and medium-sized enterprises. The study includes a review of international literature on the subject, as well as a presentation of the author's own model of the SME life cycle, composed of eight developmental stages. The work also includes empirical research conducted on a sample of 377 micro-, small-, and medium-sized enterprises operating in the European Union.</t>
  </si>
  <si>
    <t>Matejun, Marek</t>
  </si>
  <si>
    <t>Matejun, M (corresponding author), Lodz Univ Technol, Dept Management, Lodz, Poland.</t>
  </si>
  <si>
    <t>Polish National Science Centre [DEC-2011/01/D/HS4/05894]</t>
  </si>
  <si>
    <t>Polish National Science Centre (National Science Centre, Poland)</t>
  </si>
  <si>
    <t>The project was financed with funds from the Polish National Science Centre granted pursuant to decision no. DEC-2011/01/D/HS4/05894.</t>
  </si>
  <si>
    <t>[Matejun, Marek] Lodz Univ Technol, Dept Management, Lodz, Poland</t>
  </si>
  <si>
    <t>Instruments Supporting Development in the Life Cycle of Small and Medium-Sized Enterprises</t>
  </si>
  <si>
    <t>Instruments Supporting Development; Small and Medium-Sized Enterprises; Business Life Cycles; Development; Growth; Entrepreneurship</t>
  </si>
  <si>
    <t>PUBLIC-POLICY; BANK; ORGANIZATIONS</t>
  </si>
  <si>
    <t>Matejun, Marek/R-8471-2019</t>
  </si>
  <si>
    <t>Matejun, Marek/0000-0003-4885-2344</t>
  </si>
  <si>
    <t>WOS:000218850100003</t>
  </si>
  <si>
    <t>Moreira, P</t>
  </si>
  <si>
    <t>The economic behaviors of competition and cooperation influence not only the transactions involving currency and valued items but virtually all the exchanges throughout the lives of individuals and organizations. When the results of the competition and cooperation patterns are compared for rationality, the advantages of the cooperation patterns are clear, both for immediate and for future outcomes. However, the dominant pattern of behavior that emerges in real exchange opportunities is not a pattern of cooperation but instead a pattern of competition. In this study the competition and cooperation patterns are observed empirically under a decision game, in which two teams are presented with a sequence of 10 exchange opportunities for which a decision must be reached. The experimental setting involves a component of decision under uncertainty since the scores can only be calculated after both teams reached their decisions. The analysis of the results of 80 full experimental trials of a decision game shows a clear dominance of competition, leading to efficiency losses when the rational possible results of the game are compared with the experimental results. The results are discussed and an explanation is proposed, arguing that the dominance of the competition pattern is favorable to the individual economic survival whilst cooperation protects the population e conomic survival endurance.</t>
  </si>
  <si>
    <t>Moreira, Pedro</t>
  </si>
  <si>
    <t>Moreira, P (corresponding author), Inst Tourism Studies, Macau, Peoples R China.</t>
  </si>
  <si>
    <t>[Moreira, Pedro] Inst Tourism Studies, Macau, Peoples R China</t>
  </si>
  <si>
    <t>Macao University of Tourism</t>
  </si>
  <si>
    <t>Economic competition and survival endurance: The efficiency losses of competition</t>
  </si>
  <si>
    <t>decision games; dominant behavior patterns; economic competition; efficiency losses; survival endurance</t>
  </si>
  <si>
    <t>WOS:000218855100006</t>
  </si>
  <si>
    <t>Sällberg, H; Svensson, M</t>
  </si>
  <si>
    <t>Purpose: This paper seeks to examine individuals' preference between reward choice and reward specificity under different requirements (number of purchases) for rewards. The main goal is thus to contribute to the understanding of how to design effective incentives. More generally our study also adds to the growing body of studies on situations when individuals prefer less choice over more choice.Methodology: We conducted an empirical field study in a fictive setting whereby students (N=99) rated their preference for three kinds of rewards that differ in terms of specificity and choice; cash, rebate coupon and product in-kind. One-tailed t-tests were performed to test two hypothesis formulated on how number of purchases required for rewards matters for preference of kind of reward. More specifically, we hypothesized that in general customers prefer more choice over less choice but that a certain threshold level in terms of number of purchases required for a reward, specificity becomes more highly valued than choice.Findings: We found reward choice to be preferred over reward specificity irrespective of the size of the spending requirement. In other words, individuals' rated a preference for cash over rebate coupon over product in-kind as reward irrespective of number of purchases required for rewards. Surprisingly though, we found that the preference for cash over rebate coupon decreased in magnitude while the preference for cash over rebate coupon increased in magnitude as the spending requirement was changed from low to high. Potential explanations to our findings are discussed.Originality: Individuals preference between reward choice and reward specificity is an aspect of incentive design that has received sparse attention in previous studies. In this regard we draw on goal-setting theory, which previously has been used mainly within a principal-agent context.</t>
  </si>
  <si>
    <t>Sallberg, Henrik; Svensson, Martin</t>
  </si>
  <si>
    <t>Sällberg, H (corresponding author), Blekinge Inst Technol, Karlskrona, Sweden.</t>
  </si>
  <si>
    <t>[Sallberg, Henrik; Svensson, Martin] Blekinge Inst Technol, Karlskrona, Sweden</t>
  </si>
  <si>
    <t>Blekinge Institute Technology</t>
  </si>
  <si>
    <t>The Preference between Reward Choice and Reward Specificity in Repeated Purchase Incentives</t>
  </si>
  <si>
    <t>Reward Choice; Reward Specificity; Goal-Setting; Customer Rewards Programs; Repeated Purchase; Incentives</t>
  </si>
  <si>
    <t>Sällberg, Henrik/JRY-7301-2023</t>
  </si>
  <si>
    <t>Sällberg, Henrik/0000-0002-9787-7620</t>
  </si>
  <si>
    <t>WOS:000218853000005</t>
  </si>
  <si>
    <t>Zhang, XS</t>
  </si>
  <si>
    <t>Distance; University knowledge spillovers are widely recognized as vital drivers of corporate innovation and regional economic development. However, the economic impact of geographic distance between enterprises and universities on innovation output remains underexplored. This study investigates the relationship between spatial proximity to universities and corporate innovation performance using invention patent data from Chinese A-share listed firms between 2010 and 2022. Employing Ordinary Least Squares (OLS) models with city and year fixed effects, we find a significant negative association between geographic distance and firms' innovation outputs. Mechanism analyses identify university-enterprise patent collaboration and firms' innovation-related information disclosure as key economic channels for knowledge spillover effects. Moreover, heterogeneity analyses show that these effects are more pronounced in cities with smaller economic scales or limited innovation resources, underscoring the importance of spatial economic factors. By analyzing the impact of university knowledge spillovers on firm innovation, this study broadens the set of identified determinants of corporate innovation, thereby providing additional evidence and theoretical foundations for advancing high-quality, innovation-driven economic development.</t>
  </si>
  <si>
    <t>Zhang, Xiangshuo</t>
  </si>
  <si>
    <t>Zhang, XS (corresponding author), Univ Melbourne, Fac Business &amp; Econ, Dept Management &amp; Mkt, Melbourne, Australia.</t>
  </si>
  <si>
    <t>XIANGSHUOZ@student.unimelb.edu.au</t>
  </si>
  <si>
    <t>[Zhang, Xiangshuo] Univ Melbourne, Fac Business &amp; Econ, Dept Management &amp; Mkt, Melbourne, Australia</t>
  </si>
  <si>
    <t>University of Melbourne</t>
  </si>
  <si>
    <t>Economic Impact of University Knowledge Spillovers on Firm Innovation: A Spatial Analysis from China</t>
  </si>
  <si>
    <t>Knowledge Spillovers; Geographic Distance; Corporate innovation; Regional Economic Development; University-Enterprise Collaboration</t>
  </si>
  <si>
    <t>LOCALIZATION; DISTANCE</t>
  </si>
  <si>
    <t>136</t>
  </si>
  <si>
    <t>10.31181/ijes1512026217</t>
  </si>
  <si>
    <t>WOS:001672652700006</t>
  </si>
  <si>
    <t>Hromada, E; Cermáková, K; Kaderábková, B; Kureková, L; Krásnická, M</t>
  </si>
  <si>
    <t>The Czech steel industry is a vital contributor to the national economy, supplying key sectors such as automotive, construction, and energy. However, it faces significant challenges, including global overproduction, high energy costs, decarbonization requirements, and declining demand in major markets. This article examines the systemic risks affecting the industry's competitiveness from 2008 to 2023, with a focus on global trade dynamics, EU environmental regulations, and workforce issues. Despite these pressures, the sector has demonstrated resilience. The study proposes a strategic approach centered on technological modernization, product diversification, policy collaboration, and workforce upskilling to ensure long-term sustainability and competitiveness in a rapidly evolving market.</t>
  </si>
  <si>
    <t>Hromada, Eduard; Cermakova, Klara; Kaderabkova, Bozena; Kurekova, Lucie; Krasnicka, Martina</t>
  </si>
  <si>
    <t>Cermáková, K (corresponding author), CEVRO Univ, Dept Econ &amp; Management, Prague, Czech Republic.</t>
  </si>
  <si>
    <t>klara.cermakova@cevro.cz</t>
  </si>
  <si>
    <t>GA AA [GAAA/2024/5]</t>
  </si>
  <si>
    <t>GA AA</t>
  </si>
  <si>
    <t>This research was funded by GA AA, grant number GAAA/2024/5, name of the project: A multidisciplinary approach to housing investment.</t>
  </si>
  <si>
    <t>[Hromada, Eduard; Cermakova, Klara; Kaderabkova, Bozena; Kurekova, Lucie; Krasnicka, Martina] CEVRO Univ, Dept Econ &amp; Management, Prague, Czech Republic</t>
  </si>
  <si>
    <t>Strategic Challenges and Opportunities for the Czech Steel Industry: A Path Toward Sustainable Competitiveness</t>
  </si>
  <si>
    <t>Czech steel industry; Decarbonization; Modernization; Global trade; European Green Deal; Energy efficiency; Product innovation; Competitiveness</t>
  </si>
  <si>
    <t>STEELMAKING</t>
  </si>
  <si>
    <t>Kureková, Lucie/JTU-7384-2023; Cermakova, Klara/HJO-9814-2023; Krasnicka, Martina/PQB-1401-2026</t>
  </si>
  <si>
    <t>Hromada, Eduard/0000-0002-8336-8710; Kadeřábková, Božena/0000-0001-8206-2237; Cermakova, Klara/0000-0003-4392-1611</t>
  </si>
  <si>
    <t>333</t>
  </si>
  <si>
    <t>350</t>
  </si>
  <si>
    <t>10.31181/ijes1412025207</t>
  </si>
  <si>
    <t>WOS:001580875200002</t>
  </si>
  <si>
    <t>Neugebauer, J; Vokoun, M</t>
  </si>
  <si>
    <t>This paper delves into the multifaceted phenomenon of globalization and examines its contemporary manifestations. Globalization, characterized by increasing interconnectedness and interdependence among nations, has gained momentum through technological advancements, trade, and communication. In the context of historical dialectics, capitalism, and political economy, this study explores the evolving landscape of globalization and its implications for the modern world. The investigation aims to bridge the gap between past research and emerging trends, analyzing the complex relationship between economic interdependence and global dynamics. Through a systematic review of literature, including original research and review studies, the study uncovers a diverse array of topics, from geopolitical dynamics and ecological innovations to labor market disruptions and international trade evolution. While traditional themes such as inequality, technological advancements, and historical origins remain vital, contemporary discourse encompasses ecological sustainability, labor market transformations, and strategic geopolitical interactions. Notably, recent research highlights the role of economic diplomacy and strategies of dominant players, such as the EU, the US, and China, in shaping global markets. Furthermore, it emphasizes the intersection of technology, innovation, and globalization, particularly within industries and labor markets. Through an examination of the past, present, and future, this work aims to foster a comprehensive understanding of globalization's diverse dimensions, aiding policymakers, economists, and businesses in making informed choices.</t>
  </si>
  <si>
    <t>Neugebauer, Jan; Vokoun, Marek</t>
  </si>
  <si>
    <t>Neugebauer, J (corresponding author), CEVRO Inst, Dept Econ, Prague, Czech Republic.</t>
  </si>
  <si>
    <t>marek.vokoun@vsci.cz; jan.neugebauer@vsci.cz</t>
  </si>
  <si>
    <t>[Neugebauer, Jan; Vokoun, Marek] CEVRO Inst, Dept Econ, Prague, Czech Republic</t>
  </si>
  <si>
    <t>ECONOMIC AND POLITICAL DYNAMICS OF GLOBALIZATION: A REVIEW OF CONTINUITY AND CHANGE IN RESEARCH FOCUS</t>
  </si>
  <si>
    <t>globalization; interdependence; research review; emerging topics</t>
  </si>
  <si>
    <t>MARKET; IMPACT; ENERGY</t>
  </si>
  <si>
    <t>Neugebauer, Jan/JBJ-5307-2023; Vokoun, Marek/AAI-3302-2020</t>
  </si>
  <si>
    <t>Vokoun, Marek/0000-0001-5659-3085</t>
  </si>
  <si>
    <t>10.52950/ES.2024.13.1.003</t>
  </si>
  <si>
    <t>WOS:001228320800001</t>
  </si>
  <si>
    <t>Slany, M; Emmer, F</t>
  </si>
  <si>
    <t>Czech regional housing markets have exhibited significant price co-movements over the last two decades. While part of this dynamic may be explained by traditional housing market fundamentals, some regions appear to be influenced by other variables. One possible explanation lies in the ripple effect, a phenomenon where house price shocks in one region influence prices in others. This study examines possible occurrence of the ripple effect using Toda-Yamamoto Granger causality. Results indicate statistically significant occurrence of lead-lag effect in eight out of 13 regions. Such price interconnectivity might be important factor for policymakers as study suggests that regional submarkets are not isolated and should be approached on macro level.</t>
  </si>
  <si>
    <t>Slany, Martin; Emmer, Filip</t>
  </si>
  <si>
    <t>Slany, M (corresponding author), CEVRO Univ, Prague, Czech Republic.</t>
  </si>
  <si>
    <t>martin.slany@cevro.cz; filip.emmer@mail.muni.cz</t>
  </si>
  <si>
    <t>[Slany, Martin] CEVRO Univ, Prague, Czech Republic; [Emmer, Filip] Masaryk Univ, Brno, Czech Republic</t>
  </si>
  <si>
    <t>Masaryk University</t>
  </si>
  <si>
    <t>EVIDENCE OF THE RIPPLE EFFECT ACROSS THE CZECH HOUSING MARKET</t>
  </si>
  <si>
    <t>House price spillovers; Regional housing market; Granger causality</t>
  </si>
  <si>
    <t>PRICES; CONVERGENCE; BUBBLES</t>
  </si>
  <si>
    <t>/ABG-6911-2020</t>
  </si>
  <si>
    <t>115</t>
  </si>
  <si>
    <t>10.52950/ES.2024.13.2.006</t>
  </si>
  <si>
    <t>WOS:001362946300006</t>
  </si>
  <si>
    <t>Dhond, R; Gangakhedkarr, S; Siddanagowder, S</t>
  </si>
  <si>
    <t>This paper aims to analyse the crypto market in India from the viewpoint of consumers who could potentially trade in these markets and extend the extent of their behaviour to the importance of a regulatory body within the economy. The central idea of this paper is to estimate the importance of a central bank in the minds of people and how it affects their trust on a currency which is unregulated.This forms the first tier of the paper In order to get insight into the more technical dynamics of cryptocurrencies, the paper then studies cryptocurrency from the point of view of experts who explain the different dimensions of the crypto markets. This forms the second tier of the paper.The paper aims to analyse from the surveys conducted and the available literature, the nature of the crypto market in India with a more reporting approach than a problem-solving model. The research is based on primary data collected by means of surveys and structured interviews. These are termed as the two tiers in the paper. Using quantitative statistical analysis to find the common trend of the sample and a descriptive approach for the analysis of the interviews, the paper examines how the two tiers behave single-handedly and their dynamic when they interact.</t>
  </si>
  <si>
    <t>Dhond, Rahi; Gangakhedkarr, Shantanou; Siddanagowder, Shreya</t>
  </si>
  <si>
    <t>Dhond, R (corresponding author), Fergusson Coll, Pune, India.</t>
  </si>
  <si>
    <t>shantanou4@gmail.com; getshreya27@gmail.com; rahi.adhond@gmail.com</t>
  </si>
  <si>
    <t>[Dhond, Rahi; Gangakhedkarr, Shantanou; Siddanagowder, Shreya] Fergusson Coll, Pune, India</t>
  </si>
  <si>
    <t>AN OPINION-BASED RESEARCH ON CRYPTOCURRENCY AND IT'S FUNCTIONING IN INDIA</t>
  </si>
  <si>
    <t>Cryptocurrency; Governance; Digital Currency; Digitization; Central Bank Digital Currency; Regulation; Investment and Regulation</t>
  </si>
  <si>
    <t>Dhond, Rahi/LXW-8318-2024</t>
  </si>
  <si>
    <t>10.52950/ES.2023.12.1.004</t>
  </si>
  <si>
    <t>WOS:000992820000004</t>
  </si>
  <si>
    <t>Kadagishvili, L; Maisuradze, R</t>
  </si>
  <si>
    <t>Kadagishvili, Leila; Maisuradze, Rusudan</t>
  </si>
  <si>
    <t>Kadagishvili, L (corresponding author), Ivane Javakhishvili Tbilisi State Univ, Tbilisi, Georgia.</t>
  </si>
  <si>
    <t>Leila.kadagishvili@tsu.ge; rusudan.maisuradze@tsu.ge</t>
  </si>
  <si>
    <t>[Kadagishvili, Leila; Maisuradze, Rusudan] Ivane Javakhishvili Tbilisi State Univ, Tbilisi, Georgia</t>
  </si>
  <si>
    <t>Ivane Javakhishvili Tbilisi State University</t>
  </si>
  <si>
    <t>Impact of Regional integration on Trade and Economic Cooperation - a key study of Georgia and Azerbaijan</t>
  </si>
  <si>
    <t>/AAR-4462-2020</t>
  </si>
  <si>
    <t>10.52950/ES.2022.11.2.005</t>
  </si>
  <si>
    <t>WOS:000901443200001</t>
  </si>
  <si>
    <t>Grzeskowiak, A</t>
  </si>
  <si>
    <t>The purpose of this paper is to examine differences in earnings in Poland with respect to the level of soft skills. The study is based on data from a nationwide survey on human capital carried out in 2014. Eight types of soft skills are taken into consideration: entrepreneurship and showing initiative, resistance to stress, cooperation in a group, communicativeness, ability to resolve conflicts, coordination of the work of other employees, creativity and continuous learning of new things. Distributions of earnings corresponding to groups of individuals declaring low, medium and high soft skills are compared by statistical methods, namely by kernel estimation, one-way ANOVA on ranks and relative distributions. The analysis leads to the conclusion that earnings distributions vary substantially with regard to the level of soft skills. The biggest differences concern such skills as entrepreneurship and showing initiative, coordination of the work of other employees and creativity. This paper contributes to the knowledge about the associations between soft skills level and earnings.</t>
  </si>
  <si>
    <t>Grzeskowiak, Alicja</t>
  </si>
  <si>
    <t>Grzeskowiak, A (corresponding author), Wroclaw Univ Econ &amp; Business, Wroclaw, Poland.</t>
  </si>
  <si>
    <t>alicja.grzeskowiak@ue.wroc.pl</t>
  </si>
  <si>
    <t>[Grzeskowiak, Alicja] Wroclaw Univ Econ &amp; Business, Wroclaw, Poland</t>
  </si>
  <si>
    <t>Wroclaw University of Economics &amp; Business</t>
  </si>
  <si>
    <t>SOFT SKILLS AND EARNINGS: EVIDENCE FROM A NATIONWIDE SURVEY IN POLAND</t>
  </si>
  <si>
    <t>soft skills; earnings; non-parametric methods; kernel estimation; relative distributions</t>
  </si>
  <si>
    <t>COGNITIVE SKILLS; RETURNS; EDUCATION; ABILITY</t>
  </si>
  <si>
    <t>10.20472/ES.2020.9.1.006</t>
  </si>
  <si>
    <t>WOS:000543252500006</t>
  </si>
  <si>
    <t>Kramaric, TP; Milun, T; Pavic, I</t>
  </si>
  <si>
    <t>Gender diversity has attracted attention of scientists and practitioners of different fields. Despite the efforts and progress that has been made towards achieving gender equality in the workplace this has remained the weak point especially in the context of management and supervisory board positions. Therefore, the authors wanted to investigate whether this is true for Croatian listed companies. The hypotheses that women in leading positions has a positive impact on performance Croatian listed companies is tested using Tobin's Q indicator for the year 2014 whereas explanatory variables comprise different corporate governance variables such as Shannon index, Blau index, gender of the president of the management and supervisory board, share of women etc. The analysis is performed by using different empirical research methods including linear regression. The main findings are that women acting as the presidents of the management board positively influence performance. Moreover, having more women in the management board also has beneficial effects on financial success of the firm.</t>
  </si>
  <si>
    <t>Kramaric, Tomislava Pavic; Milun, Toni; Pavic, Ivan</t>
  </si>
  <si>
    <t>toni@tonimilun.com; pavic@efst.hr; tpavic@oss.unist.hr</t>
  </si>
  <si>
    <t>Croatian Science Foundation [UIP-2014-09-1745]</t>
  </si>
  <si>
    <t>This work has been fully supported by Croatian Science Foundation under the project UIP-2014-09-1745. Any opinions, findings, and conclusions or recommendations expressed in this material are those of the authors and do not necessarily reflect the views of Croatian Science Foundation.</t>
  </si>
  <si>
    <t>[Kramaric, Tomislava Pavic] Univ Split, Univ Dept Profess Studies, Split, Croatia; [Milun, Toni] Algebra Univ Coll, Zagreb, Croatia; [Pavic, Ivan] Univ Split, Fac Econ, Split, Croatia</t>
  </si>
  <si>
    <t>DOES GENDER DIVERSITY IN THE BOARDROOM INFLUENCE TOBIN'S Q OF CROATIAN LISTED FIRMS?</t>
  </si>
  <si>
    <t>Corporate Finance; Corporate Governance; Firm Profit; Gender; Inequality</t>
  </si>
  <si>
    <t>PERFORMANCE</t>
  </si>
  <si>
    <t>Pavic Kramaric, Tomislava/ITU-6477-2023; /AAQ-6300-2020</t>
  </si>
  <si>
    <t>10.20472/ES.2016.5.3.004</t>
  </si>
  <si>
    <t>WOS:000390197800004</t>
  </si>
  <si>
    <t>The banking sector has been developing very rapidly in the past century. In Czechoslovakia as well as in other post-communist countries, the development differed due to specifics of the centrally planned system with a monobank and no official competition in retail banking. This specific factor influenced the development of the banking industry after 1990, when big banks used information asymmetry in individual parts of profit seeking (esp. income diversification). Growing competition, development of information technology and growing literacy of bank customers have decreased retail prices only after 2011, as shown by performed comparison of retail prices of banking services in the examined period. Using comparison of retail banking clients clusters the paper identifies factors of significant decrease of retail prices of bank services. We focus on discussing these factors, mainly growing competition, growing financial literacy, lowering transaction costs. This paper raises a very important question whether the "big four" on the retail banking market would keep their hegemony or the competition on this market would prevail. To answer this question is the aim of our next research.</t>
  </si>
  <si>
    <t>Rod, A (corresponding author), Univ Econ, Dept Econ, Prague, Czech Republic.</t>
  </si>
  <si>
    <t>[Rod, Ales; Cermakova, Klara] Univ Econ, Dept Econ, Prague, Czech Republic</t>
  </si>
  <si>
    <t>RETAIL BANKING IN THE CZECH REPUBLIC - A COMPARISON OF CONSUMER PRICES BETWEEN 2011 AND 2014</t>
  </si>
  <si>
    <t>Retail banking; competition; financial literacy; income diversification; consumer prices; fees and commissions</t>
  </si>
  <si>
    <t>10.20472/ES.2016.5.2.003</t>
  </si>
  <si>
    <t>WOS:000390197400003</t>
  </si>
  <si>
    <t>Shtudiner, Z</t>
  </si>
  <si>
    <t>Numerous studies have shown that there is a marriage premium among male workers - married men's wages are higher than those of single men. One explanation for the existence of a marriage premium is increased productivity. While the estimation of workers' productivity in the standard labor market is often inaccurate and subjective, throughput can be estimated easily in professional sports. This study examines whether a marriage premium exists in relation to the performance and efficiency of professional league basketball players in the United States (NBA). A total marriage premium of 16.4% was found in a comprehensive analysis of the performance of all league players. A more thorough analysis showed that there is a higher marriage premium among international players compared to American players.</t>
  </si>
  <si>
    <t>Shtudiner, Ze'ev</t>
  </si>
  <si>
    <t>Shtudiner, Z (corresponding author), Ariel Univ, Ariel, Israel.</t>
  </si>
  <si>
    <t>zeevs@ariel.ac.il</t>
  </si>
  <si>
    <t>[Shtudiner, Ze'ev] Ariel Univ, Ariel, Israel</t>
  </si>
  <si>
    <t>Ariel University</t>
  </si>
  <si>
    <t>THE MARRIAGE PREMIUM AND PRODUCTIVITY: THE CASE OF NBA PLAYERS</t>
  </si>
  <si>
    <t>Productivity; wage gap; marriage; basketball</t>
  </si>
  <si>
    <t>Shtudiner, Ze'ev/AAB-1419-2020</t>
  </si>
  <si>
    <t>Shtudiner, Ze'ev/0000-0003-1471-3565</t>
  </si>
  <si>
    <t>10.20472/ES.2015.4.4.004</t>
  </si>
  <si>
    <t>WOS:000218866300004</t>
  </si>
  <si>
    <t>Alifani, GA; Nugroho, AB</t>
  </si>
  <si>
    <t>Modigliani and Miller theories, held as one of the most important theoretical compass for the world of Corporate Finance, has stated some aspects and measurements in which will determine one company's step of heading towards financial decision of its capital structure. Modigliani and Miller themselves are revising their theorem until they created the second theorem of Modigliani and Miller, and also developing their theorem with the assumption of the existence of taxes, in which in the real world, we can't deny that it exist. This paper is going to review and re-prove the MM theories in a research of three biggest public listed cigarette companies in Indonesia. Those companies are PT. Hanjaya Mandala Sampoerna Tbk., PT. Bentoel Internasional Investama Tbk., and PT. Gudang Garam Tbk. The analysis would be through the companies' financial statement from the last 10 years, presented in a yearly basis of period. The reports are going to be compared with the two theorems made by Modigliani and Miller, both with and without tax assumption. As the result, it can be concluded whether the MM theorem works and is relevant for those three companies named above. By using the valuation and capital structure approach with several assumptions necessary to be made, the author has found out that the Modigliani Miller theories of capital structure do hold and are accurate for those given sample companies in representative to an industry. However, given different approach of measuring the cost of equity capital, the author found out that Modigliani Miller theories cannot adapt the cost of capital approach, but instead, go in line with the return on equity approach. Because of that, in some explanations of Modigliani Miller theories, the term cost of capital should not be written in the formulas, but instead, it should be written as the return on equity. The author also found some difference in calculation result between the research calculations and the MM theories, which is that the return on equity decreases as the leverage increase, while the MM theory stated that the return on equity should increase as the leverage increase, but that difference does not violate the theories, and they generally are still hold and valid. This happens because those factors have already been addressed as an exceptional condition in the MM theory, and it proves to be true that it has to be exceptional. Finally, the author addressed and concluded the factors that may lead inaccuracy in making calculations based on the MM theories, and the important assumptions to remember within this theory.</t>
  </si>
  <si>
    <t>Alifani, Galuh Adika; Nugroho, Anggoro Budi</t>
  </si>
  <si>
    <t>Alifani, GA (corresponding author), Bandung Inst Technol, Sch Business &amp; Management, Jalan Ganesha 10, Bandung, Indonesia.</t>
  </si>
  <si>
    <t>[Alifani, Galuh Adika; Nugroho, Anggoro Budi] Bandung Inst Technol, Sch Business &amp; Management, Jalan Ganesha 10, Bandung, Indonesia</t>
  </si>
  <si>
    <t>Institute Technology of Bandung</t>
  </si>
  <si>
    <t>Proving Modigliani and Miller theories of capital structure: The research on Indonesia's cigarette companies</t>
  </si>
  <si>
    <t>Capital Structure; Corporate Finance; Financial Analysis; Debt/Equity Ratio; Company Performance; Modigliani Miller; Company Valuation; Cost of Capital; Cost of Equity; Return on Equity; Optimal Capital Structure</t>
  </si>
  <si>
    <t>Alifani, Galuh Adika/0000-0003-2249-3814</t>
  </si>
  <si>
    <t>WOS:000218855100001</t>
  </si>
  <si>
    <t>Ivan, E</t>
  </si>
  <si>
    <t>Although still in infancy, the use of the internet as a means of teaching college courses including economics of sports - is growing. Previous research concerning the level of student learning in economics courses via internet versus traditional classroom has been inconclusive while research on comparing the same results related to economics of sports classes barely exists.This presentation aims to explore the need for and specific characteristics of teaching economics of sport via the internet. First, the paper overviews the specifics of teaching economics of sport for sport management majors in traditional as well as online settings. Based on the data collected through several years of teaching in both settings at the same institution, this study identifies the academic indicators for best student performance in traditional and on-line classes. Finally, the study answers the question of what are the factors influencing student performance in an online economics of sports class and what can educators, who teach such classes online and face-to-face learn from the data obtained.</t>
  </si>
  <si>
    <t>Ivan, Emese</t>
  </si>
  <si>
    <t>Ivan, E (corresponding author), St Johns Univ, Jamaica, NY 11439 USA.</t>
  </si>
  <si>
    <t>[Ivan, Emese] St Johns Univ, Jamaica, NY 11439 USA</t>
  </si>
  <si>
    <t>St. John's University</t>
  </si>
  <si>
    <t>Teaching Sports Economics through Technology</t>
  </si>
  <si>
    <t>Economics education; sports economics; online teaching; student performance</t>
  </si>
  <si>
    <t>WOS:000218850100006</t>
  </si>
  <si>
    <t>Jaffar, K; Webb, R; Kumbirai, M</t>
  </si>
  <si>
    <t>This paper investigates the effect of macroeconomic changes particularly the cyclical nature of bank performance using the dataset of Large British Banks over the period 2004-2011. Financial ratios are employed to investigate whether loan loss provision, lending rate, income level and return on asset show a cyclical pattern. The study found a cyclical pattern before, during and after financial crisis 2008. The results show falling asset prices, high capital requirement, reduce lending and loss in bank balance sheet in the British banking sector. Therefore, for macro and financial stability, it is important to understand that to what extend banks are affected by the macro-economy.</t>
  </si>
  <si>
    <t>Jaffar, Kalsoom; Webb, Robert; Kumbirai, Mabwe</t>
  </si>
  <si>
    <t>Jaffar, K (corresponding author), Glasgow Caledonian Univ, Caledonian Business Sch, Glasgow, Lanark, Scotland.</t>
  </si>
  <si>
    <t>kalsoom.jaffar@gcu.ac.uk</t>
  </si>
  <si>
    <t>[Jaffar, Kalsoom; Webb, Robert; Kumbirai, Mabwe] Glasgow Caledonian Univ, Caledonian Business Sch, Glasgow, Lanark, Scotland</t>
  </si>
  <si>
    <t>Glasgow Caledonian University</t>
  </si>
  <si>
    <t>Major British Bank performance over the Business cycle</t>
  </si>
  <si>
    <t>WOS:000218848700002</t>
  </si>
  <si>
    <t>Huang, Y; Zhang, Z; Sun, S</t>
  </si>
  <si>
    <t>Against the backdrop of the digital economy, artificial intelligence (AI) has become a critical strategic resource for firms. Beyond enhancing economic performance, AI has opened new pathways for addressing environmental externalities. Drawing on the resource-based view (RBV), this paper examines the economic mechanisms through which AI resources influence firms' green risk management (GRM) practices. The empirical results show that AI attention has a negative impact on GRM, whereas AI depth and AI-driven innovation exert positive effects. Further analysis indicates that AI technology attention and software depth are the main factors driving the negative impact. A resource crowding-out effect exists between AI attention and green attention, but this effect is weakened when financing constraints are low. Although no crowding-out effect is observed between AI depth and green depth, environmental uncertainty promotes the emergence of such an effect. At the same time, green innovation is identified as an indispensable mediating variable in the process through which AI attention and AI depth influence GRM. Further analysis confirms that environmental subsidies and tax incentives, as key economic policy instruments, can complement AI resources and effectively promote green risk management.</t>
  </si>
  <si>
    <t>Huang, Yi; Zhang, Zhe; Sun, Sui</t>
  </si>
  <si>
    <t>Huang, Y (corresponding author), Huaiyin Normal Univ, Sch Business, Huaian 223300, Jiangsu, Peoples R China.</t>
  </si>
  <si>
    <t>8202201007@hytc.edu.cn</t>
  </si>
  <si>
    <t>National Social Science Fund of China [23BGL226]</t>
  </si>
  <si>
    <t>National Social Science Fund of China (National Social Science Fund of China (NSSFC))</t>
  </si>
  <si>
    <t>Funding This research was funded by The National Social Science Fund of China under Grant [No.23BGL226] .</t>
  </si>
  <si>
    <t>[Huang, Yi] Huaiyin Normal Univ, Sch Business, Huaian 223300, Jiangsu, Peoples R China; [Zhang, Zhe] Qingdao Univ, Sch Business, Qingdao 266071, Peoples R China; [Sun, Sui] Guangxi Univ Finance &amp; Econ, Sch Finance &amp; Insurance, Nanning 53003, Peoples R China</t>
  </si>
  <si>
    <t>Huaiyin Normal University; Qingdao University; Guangxi University of Finance &amp; Economics</t>
  </si>
  <si>
    <t>The Economic Mechanisms of Artificial Intelligence Resources Affecting Green Risk Management: Empirical Evidence from Chinese Listed Firms</t>
  </si>
  <si>
    <t>Green Risk Management; Artificial Intelligence; Resource-based View; Strategic Allocation; Policy Synergy</t>
  </si>
  <si>
    <t>ATTENTION-BASED VIEW; TECHNOLOGY; INVESTMENT</t>
  </si>
  <si>
    <t>303</t>
  </si>
  <si>
    <t>323</t>
  </si>
  <si>
    <t>10.31181/ijes1512026277</t>
  </si>
  <si>
    <t>EH6DQ</t>
  </si>
  <si>
    <t>WOS:001701281400001</t>
  </si>
  <si>
    <t>Razavinejad, A; Najafi, SE; Khalaj, M; Pour, HK</t>
  </si>
  <si>
    <t>The importance of drug supply and the efficiency and effectiveness of the drug supply chain as a strategic commodity are not embedded in many economic analyses. Supplying raw materials for the production, storage, and distribution of medicines within a supply chain network is crucial. Today, the development of the Internet of Things and the analysis of vast amounts of data have enabled the rapid preparation of large data production resources, allowing decisions in the drug supply chain network to be made quickly with the aid of appropriate tools. This article aims to provide a framework for agile drug supply chain management, focusing on the Internet of Things and big data analysis to manage the country's drug supply chain effectively. Rebif-22-44 drugs, which are used in the treatment of MS disease, are investigated in this paper, and an attempt is made to minimize the costs of the drug supply chain network design and minimize the maximum unmet demand of drug distribution based on big data sources by using a framework. MOGWO analysis tools and epsilon constraints are discussed. Considering the existence of uncertainty in drug demand and transportation costs, the robust possibilistic planning method has been used to control uncertain parameters. The analysis of big data shows that, in order to reduce the shortage of drugs in the country, it is necessary to use more supplies and increase the number of drug production centers and warehouses. This leads to an increase in the design costs of the supply chain network. In the analysis of the model, 11 efficient solutions were obtained by the MOGWO algorithm, and seven efficient solutions were obtained by the epsilon constraint method. It was also observed that, in Iran, with the increase in the uncertainty rate, the demand for Rebif-22-44 drugs has increased, and this has led to a rise in network design costs and drug shortages in the country. Concretely, lowering the maximum unmet demand from 78 to 47 units required raising the total network cost from 1,303,212.72 to 1,498,842.94 (USD), quantifying the cost-equity trade-off, and MOGWO produced a broader, faster Pareto set than the epsilon-constraint method (11 solutions in 68.49 s, MSI = 195,630 vs. seven solutions in 1,342.15 s, MSI = 184.4.</t>
  </si>
  <si>
    <t>Razavinejad, Amirhamzeh; Najafi, Seyed Esmaeil; Khalaj, Mehran; Pour, Hamed Kazemi</t>
  </si>
  <si>
    <t>Najafi, SE (corresponding author), Islamic Azad Univ, Dept Ind Engn, SR C, Tehran, Iran.</t>
  </si>
  <si>
    <t>e.najafi@iau.ac.ir</t>
  </si>
  <si>
    <t>[Razavinejad, Amirhamzeh; Najafi, Seyed Esmaeil] Islamic Azad Univ, Dept Ind Engn, SR C, Tehran, Iran; [Khalaj, Mehran] Islamic Azad Univ, Dept Ind Engn, Pa C, Tehran, Iran; [Pour, Hamed Kazemi] CT C, Dept Ind Engn, Tehran, Iran</t>
  </si>
  <si>
    <t>Agility of the Drug Supply Chain Considering Economic and Social Aspects: Use of Internet of Things and Big Data Analysis</t>
  </si>
  <si>
    <t>Drug supply chain management; Robust feasibility optimization; Uncertainty; Internet of Things; MOGWO algorithm; Economic analysis</t>
  </si>
  <si>
    <t>ANALYTICS</t>
  </si>
  <si>
    <t>10.31181/ijes1512026214</t>
  </si>
  <si>
    <t>WOS:001672652700004</t>
  </si>
  <si>
    <t>Xue, XB; Tian, PL</t>
  </si>
  <si>
    <t>Currently, research on Environmental, Social, and Governance (ESG) initiatives primarily emphasizes consumers' cognitive evaluations-such as awareness, knowledge, and rational assessment-providing a limited perspective on the underlying mechanisms that drive brand loyalty. However, the internal structural pathway between ESG and brand loyalty remains underexplored, particularly with regard to emotional mechanisms. This study addresses that gap by examining how ESG perceptions influence brand loyalty through the sequential mediating roles of brand attachment and brand love. The research moves beyond cognitive frameworks to uncover the emotional pathways through which ESG initiatives shape consumer behavior. Using survey data, the study applies hierarchical regression analysis alongside a sequential mediation model to assess the emotional effects of ESG perceptions. The findings reveal that the environmental and social dimensions of ESG are especially effective in fostering emotional bonds with consumers. ESG efforts serve as credibility signals, evoke emotional responses, and fulfill consumers' intrinsic needs for connection and attachment. The study concludes that ESG is not merely a tool for regulatory compliance or corporate image management, but a strategic resource for cultivating long-term consumer loyalty through emotional engagement. By integrating theories of signaling, consumer emotion, and emotional attachment, this research offers a comprehensive framework for understanding the emotional impact of ESG on consumer-brand relationships. The results provide practical insights for brands seeking to strengthen loyalty by aligning ESG initiatives with consumers' emotional values and expectations.</t>
  </si>
  <si>
    <t>Xue, Xiaobo; Tian, Peilin</t>
  </si>
  <si>
    <t>Xue, XB (corresponding author), Jeonju Univ, Sch Management, Jeonju Chonja St 303, Jeollabuk, South Korea.</t>
  </si>
  <si>
    <t>Ministry of Education of the Republic of Korea; National Research Foundation of Korea [NRF-S1A5A2A01038705]; Institute of Management Research at Seoul National University</t>
  </si>
  <si>
    <t>Ministry of Education of the Republic of Korea (Ministry of Education (MOE), Republic of Korea); National Research Foundation of Korea (National Research Foundation of Korea); Institute of Management Research at Seoul National University</t>
  </si>
  <si>
    <t>This research was supported by the Ministry of Education of the Republic of Korea, the National Research Foundation of Korea, grant number NRF-S1A5A2A01038705, and the Institute of Management Research at Seoul National University.</t>
  </si>
  <si>
    <t>[Xue, Xiaobo] Jeonju Univ, Sch Management, Jeonju Chonja St 303, Jeollabuk, South Korea; [Tian, Peilin] Nanjing Agr Univ, Sch Econ &amp; Management, WeiGang 1, Nanjing, Peoples R China</t>
  </si>
  <si>
    <t>Jeonju University; Nanjing Agricultural University</t>
  </si>
  <si>
    <t>Beyond ESG: Unpacking Brand Loyalty Through the Emotional Mechanisms Lenses of Attachment and Love-A Hierarchical Regression Study of Alibaba in China</t>
  </si>
  <si>
    <t>ESG; Brand attachment; Brand Loyalty; Brand love; Personal sustainability</t>
  </si>
  <si>
    <t>CONSUMERS; INVOLVEMENT; IMPACT; IDENTIFICATION; COMPANIES; STRENGTH</t>
  </si>
  <si>
    <t>Tian, Peilin/PXX-6987-2026</t>
  </si>
  <si>
    <t>xue, xiaobo/0009-0004-4151-7169</t>
  </si>
  <si>
    <t>259</t>
  </si>
  <si>
    <t>273</t>
  </si>
  <si>
    <t>10.31181/ijes1412025195</t>
  </si>
  <si>
    <t>6LG2T</t>
  </si>
  <si>
    <t>WOS:001556036400001</t>
  </si>
  <si>
    <t>Kliber, P; Rutkowska-Ziarko, A</t>
  </si>
  <si>
    <t>Classical models for the construction of an investment portfolio do not account for fundamental values of companies considered. In our approach, we extend the portfolio choice by adding a new criterion connected with the fundamental values of companies to the classical criteria of expected return and risk. It is assumed that an investor selects stocks according to their attractiveness, measured by some indicators of economic and financial situation of companies. In this approach, portfolios are assessed according to three criteria: their expected returns, risk (measured by variance of returns) and economic situation of the companies (measured by some indicators). In this article, we consider the book value to price ratio as a measure of the fundamental value of a company. We discuss an algorithm for constructing portfolios with this fundamental value criterion based on analytical solutions for relevant optimization problems. In the optimization problem, we consider minimizing variance with constrains on expected return and attractiveness of investment. We also present empirical examples of calculating effective portfolios of stocks listed on the Warsaw Stock Exchange and compare their performance with effective portfolios built according to the classical Markowitz approach. By adding an additional criterion of the book to market value, we received portfolios with a higher average realized rate of return compared with the classical Markowitz model. Thus, it can be useful for investors in the capital market to incorporate an additional criterion connected with fundamental values of companies when preparing a model of stock returns.</t>
  </si>
  <si>
    <t>Kliber, Pawel; Rutkowska-Ziarko, Anna</t>
  </si>
  <si>
    <t>Kliber, P (corresponding author), Poznan Univ Econ, Poznan, Poland.</t>
  </si>
  <si>
    <t>p.kliber@ue.poznan.pl; aniarek@uwm.edu.pl</t>
  </si>
  <si>
    <t>[Kliber, Pawel] Poznan Univ Econ, Poznan, Poland; [Rutkowska-Ziarko, Anna] Univ Warmia &amp; Mazury, Olsztyn, Poland</t>
  </si>
  <si>
    <t>Poznan University of Economics &amp; Business; University of Warmia &amp; Mazury</t>
  </si>
  <si>
    <t>PORTFOLIO CHOICE WITH A FUNDAMENTAL CRITERION - AN ALGORITHM AND PRACTICAL APPLICATIONON - A COMPUTATION METHODS AND EMPIRICAL ANALYSIS</t>
  </si>
  <si>
    <t>fundamental value; portfolio analysis; multicriterial choice; fundamental analysis; book to market ratio</t>
  </si>
  <si>
    <t>PERFORMANCE; INVESTMENT; MULTIPLE</t>
  </si>
  <si>
    <t>Kliber, Paweł/AAD-2543-2022; Rutkowska-Miczka, Anna/AAN-3632-2021</t>
  </si>
  <si>
    <t>Rutkowska-Miczka, Anna/0000-0001-6073-3386</t>
  </si>
  <si>
    <t>10.52950/ES.2021.10.1.003</t>
  </si>
  <si>
    <t>WOS:000703061400003</t>
  </si>
  <si>
    <t>Kotrba, V; Holman, R</t>
  </si>
  <si>
    <t>Data collection for verification of economic models is often not easy. Data coming from laboratories can be distorted in comparison to data from the real environment. The sports environment offers an interesting source of data for research not only on the field of labour economics, thanks to its extensive records of performance, wages, and market prices of individual athletes. Sports betting and fantasy sports further extend this potential towards consumers. Data from this environment allow better recognition of the users' preferences, rational behaviour, or heuristics. This paper offers an outlining of the current state of economics focused on the use of the sports environment in research and shows some of the possibilities presented by sports betting and fantasy sports. As an example of that, the over-selection of athletes from the historically dominant teams in the fantasy league according to the Czech football competition in the season 2015-16 is investigated in the applied section. The results show the impact of this heuristic on the users' decision-making.</t>
  </si>
  <si>
    <t>Kotrba, Vojtech; Holman, Robert</t>
  </si>
  <si>
    <t>Kotrba, V (corresponding author), Prague Univ Econ &amp; Business, Prague, Czech Republic.</t>
  </si>
  <si>
    <t>robert.holman@vse.cz; vojta.kotrba@post.cz</t>
  </si>
  <si>
    <t>Internal Grant Agency by Faculty of Economics, Prague University of Economics and Business [VSE IGA 506020 (IGS F5/4/2020), VSE IGA 506010 (IGS F5/2/2020)]</t>
  </si>
  <si>
    <t>Internal Grant Agency by Faculty of Economics, Prague University of Economics and Business</t>
  </si>
  <si>
    <t>the grants No. VSE IGA 506020 (IGS F5/4/2020) and VSE IGA 506010 (IGS F5/2/2020) of the Internal Grant Agency by Faculty of Economics, Prague University of Economics and Business.</t>
  </si>
  <si>
    <t>[Kotrba, Vojtech; Holman, Robert] Prague Univ Econ &amp; Business, Prague, Czech Republic</t>
  </si>
  <si>
    <t>SPORTS MARKET AS A DATA SOURCE FOR ECONOMICS: WITH SPECIAL EMPHASIS ON BETTING AND FANTASY SPORTS</t>
  </si>
  <si>
    <t>behavioural economics; fantasy sport; historically dominant teams; neoclassical economics; sports betting; data collection</t>
  </si>
  <si>
    <t>LABOR-MARKET; FOOTBALL; NATIONALITY; DISCRIMINATION; PREFERENCES; EFFICIENCY; IMPACT</t>
  </si>
  <si>
    <t>Kotrba, Vojtech/C-2663-2019</t>
  </si>
  <si>
    <t>Kotrba, Vojtech/0000-0002-4034-6407</t>
  </si>
  <si>
    <t>10.52950/ES.2021.10.1.004</t>
  </si>
  <si>
    <t>WOS:000703061400004</t>
  </si>
  <si>
    <t>Kaderabkova, B; Jasova, E; Holman, R</t>
  </si>
  <si>
    <t>The aim of the article is to determine the nature and intensity of the slope of the Phillips curves (PCs) for the workers vulnerable to unemployment in the individual phases of the economic cycle between 2000 and 2016 in the Visegrad Group (V4). We use linear regressions to substitute the household deflator of unemployment. In order to avoid a reduction in the number of observations and to reduce the validity of the estimates, which is characteristic of the Break model, we modify the one-year model of the categorical variable phase of the cycle. The results obtained are compared with the findings of international authors. Throughout the monitored period, a statistically significant negative slope of the PC was found in all V4 countries, with the highest intensity in the Czech Republic and the lowest in Hungary. The extrapolation of the trend of the current development of the phases of the economic cycle indicates the growth of the statistically confirmed negative slope of the PC in the Czech Republic, its return to Slovakia, its origin in Hungary and the return of positive inclination in Poland.</t>
  </si>
  <si>
    <t>Kaderabkova, Bozena; Jasova, Emilie; Holman, Robert</t>
  </si>
  <si>
    <t>Kaderabkova, B (corresponding author), Univ Econ Prague, Fak Econ, Prague, Czech Republic.</t>
  </si>
  <si>
    <t>ekonomka_2@hotmail.com; bozena.kaderabkova@vse.cz; robert.homan@seznam.cz</t>
  </si>
  <si>
    <t>[Kaderabkova, Bozena; Jasova, Emilie] Univ Econ Prague, Fak Econ, Prague, Czech Republic; [Holman, Robert] Econ Univ Prague, Prague, Czech Republic</t>
  </si>
  <si>
    <t>ANALYSIS OF SUBSTITUTION CHANGES IN THE PHILLIPS CURVE IN V4 COUNTRIES OVER THE COURSE OF ECONOMIC CYCLES</t>
  </si>
  <si>
    <t>Phillips curve; unemployment rate by gender; age and education; phase of the economic cycle; countries of V4</t>
  </si>
  <si>
    <t>INFLATION; NAIRU; EXPECTATIONS; UNEMPLOYMENT; HYSTERESIS; OUTPUT</t>
  </si>
  <si>
    <t>10.20472/ES.2020.9.2.003</t>
  </si>
  <si>
    <t>WOS:000600905100003</t>
  </si>
  <si>
    <t>Stanimir, A</t>
  </si>
  <si>
    <t>The purposes of the study were: to characterize the Generation Y as participants in the labour market; to recognize economic conditions of labour markets; to describe social and individual factors of job values/conditions that concern Generation Y. The article presents the results of the carried out research and its main conclusions. Following hypothesis were constructed: the countries that met the conditions for joining the European Union at the same time differ in their respective ways of developing the labour market and differ on these issues from the countries which joined the Union in other periods. Some hypotheses regarding the perception of the workplace were also tested. For this purpose, subjective variables were determined for the assessment of working and private life conditions. The Eurostat data (due to the homogeneity of variables on the labour market) as well as the data from the European Social Survey (due to the representativeness of the data and the subjective nature of respondents' assessments) were used to conduct the study. As to the analysis techniques, ordering methods were selected: Hellwig's and TOPSIS and also twostep cluster analysis. The indicated set of data and selected analysis methods fully enabled the characterization of the phenomenon. In addition, it was possible to compare the results obtained from both ordering methods. As a result, it was found that a higher level of GDP per Capita does not always affect rising the employment rate and lowering the Generation's Y unemployment rate. The methods of ordering made it possible to indicate the countries that in the period from 2005 to 2017 obtained the best characteristics of the labour market. The twostep cluster for Generation Y indicated that it is not important to divide this age cohort into older and younger group because their assessments of quality and working conditions didn't differ. The analysis carried out over three years showed how the attitudes of the inhabitants of the selected countries towards the balance between private life and work, working conditions and the possibilities of influencing organizational issues at work have changed.The obtained results cannot be compared, in direct way, with the findings of other researches. There are no studies in which analogous methods would be used for a similar population, time range and age cohort.</t>
  </si>
  <si>
    <t>Stanimir, Agnieszka</t>
  </si>
  <si>
    <t>Stanimir, A (corresponding author), Wroclaw Univ Econ &amp; Business, Wroclaw, Poland.</t>
  </si>
  <si>
    <t>agnieszka.stanimir@ue.wroc.pl</t>
  </si>
  <si>
    <t>The project financed under the program of the Minister of Science and Higher Education under the name "Regional Initiative of Excellence" in 2019 - 2022 project number 015/RID/2018/19 the amount of funding PLN 10 721 040.00.</t>
  </si>
  <si>
    <t>[Stanimir, Agnieszka] Wroclaw Univ Econ &amp; Business, Wroclaw, Poland</t>
  </si>
  <si>
    <t>GENERATION Y ON LABOUR MARKET - PERCEPTION OF WORK VALUES AND QUALITY OF JOB</t>
  </si>
  <si>
    <t>Generation Y; labour market; working conditions; quality of work; TOPSIS; Hellwig's ordering; two-step cluster</t>
  </si>
  <si>
    <t>Stanimir, Agnieszka/K-4640-2014</t>
  </si>
  <si>
    <t>Stanimir, Agnieszka/0000-0002-9206-9210</t>
  </si>
  <si>
    <t>202</t>
  </si>
  <si>
    <t>223</t>
  </si>
  <si>
    <t>10.20472/ES.2020.9.1.011</t>
  </si>
  <si>
    <t>WOS:000543252500011</t>
  </si>
  <si>
    <t>Kaderabkova, B; Jasova, E</t>
  </si>
  <si>
    <t>This article analyses character of the relation between the minimum wage and unemployment in the Czech Republic and Slovakia. At the same time, it estimates the extent of the effect of the minimum wage on the examined unemployment indicators. The analysis in the Czech Republic indicated the increase in unemployment as a result of the increase in the minimum wage. In Slovakia both negative and positive effects were confirmed but a negative relationship prevailed. The intensity of the influence effects was moderately strong.</t>
  </si>
  <si>
    <t>Kaderabkova, B (corresponding author), Czech Tech Univ, CR-16635 Prague, Czech Republic.</t>
  </si>
  <si>
    <t>kaderabb@fsv.cvut.cz</t>
  </si>
  <si>
    <t>[Kaderabkova, Bozena] Czech Tech Univ, CR-16635 Prague, Czech Republic; [Jasova, Emilie] Business &amp; Law Sch, Prague, Czech Republic</t>
  </si>
  <si>
    <t>CHARACTER AND INTENSITY OF THE MINIMUM WAGE INFLUENCE ON UNEMPLOYMENT IN THE CZECH REPUBLIC AND SLOVAKIA</t>
  </si>
  <si>
    <t>minimum wage; unemployment; unemployment rate; correlation coefficient</t>
  </si>
  <si>
    <t>WOS:000375775900003</t>
  </si>
  <si>
    <t>Kurasawa, K</t>
  </si>
  <si>
    <t>Since the breakdown of the Bretton Woods system in the 1970s, the US / Japan foreign exchange rate has been largely influenced by policy changes in the United States and Japan. This study applies the multivariate dynamic conditional correlation (DCC) - generalized autoregressive conditional heteroscedasticity (GARCH) models to analyze the time-varying effects of policy uncertainty, measured by the economic policy uncertainty (EPU) index of Baker et al. (2013, 2016), on the US / Japan foreign exchange rate. Using the EPU index as a proxy variable, it shows that the dynamic conditional correlations between policy uncertainty and the exchange rate are not time-invariant, but even sign-changing in the sample period. The analysis also empirically examined what drives the evolution of the time-varying correlations. The driving force of the correlations is, however, mostly attributed to unknown random factors.</t>
  </si>
  <si>
    <t>Kurasawa, Kazutaka</t>
  </si>
  <si>
    <t>Kurasawa, K (corresponding author), Yamanashi Gakuin Univ, Yamanashi, Japan.</t>
  </si>
  <si>
    <t>k-kurasawa@ygu.ac.jp</t>
  </si>
  <si>
    <t>[Kurasawa, Kazutaka] Yamanashi Gakuin Univ, Yamanashi, Japan</t>
  </si>
  <si>
    <t>POLICY UNCERTAINTY AND FOREIGN EXCHANGE RATES: THE DCC-GARCH MODEL OF THE US / JAPANESE FOREIGN EXCHANGE RATE</t>
  </si>
  <si>
    <t>policy uncertainty; foreign exchange rate; DCC model; GARCH model; time-varying correlation</t>
  </si>
  <si>
    <t>VOLATILITY; RANDOMNESS; RETURNS; SHOCKS; TESTS</t>
  </si>
  <si>
    <t>10.20472/ES.2016.5.4.001</t>
  </si>
  <si>
    <t>WOS:000390198200001</t>
  </si>
  <si>
    <t>Kim, YH; Yang, EM</t>
  </si>
  <si>
    <t>This paper examines how environmental regulation affects the FDI strategies of parent firms in developing countries (the South) and developed countries (the North) when there are differences in the emission abatement technology between these countries. More lenient environmental regulations of developing countries are likely to attract more foreign capital inflows with higher risks for being pollution haven. As long as the emission abatement technology of the multinational corporations is superior to that of the South, lenient environment regulation to induce foreign capital inflows turns out to be the optimal policy. Also when social concerns about pollution are higher than the critical value, there is a tougher environmental regulation. Moreover, the welfare of developing country is maximized with the foreign capital inflows as joint-venture, suggesting higher incentive policies for joint-ventures with higher abatement technology.We also demonstrate that stricter environmental regulation is applied if the foreign firm invests as a monopoly firm instead of joint-venture. The larger market size of the developing economy also induces stricter regulation.</t>
  </si>
  <si>
    <t>Kim, Young-Han; Yang, Eun Mo</t>
  </si>
  <si>
    <t>Kim, YH (corresponding author), Sungkyunkwan Univ, Seoul, South Korea.</t>
  </si>
  <si>
    <t>kimyh@skku.edu; superqn@skku.edu</t>
  </si>
  <si>
    <t>[Kim, Young-Han; Yang, Eun Mo] Sungkyunkwan Univ, Seoul, South Korea</t>
  </si>
  <si>
    <t>Sungkyunkwan University (SKKU)</t>
  </si>
  <si>
    <t>ENVIRONMENTAL PROTECTION VERSUS INCENTIVES FOR FDI INFLOWS: ABATEMENT TECHNOLOGIES MATTER</t>
  </si>
  <si>
    <t>FDI strategy; Emission standard; R &amp; D; Developing country; Environmental regulation</t>
  </si>
  <si>
    <t>PLANT LOCATIONS; POLLUTION; POLICY</t>
  </si>
  <si>
    <t>Kim, Young-Han/NYS-3382-2025</t>
  </si>
  <si>
    <t>10.20472/ES.2015.4.1.002</t>
  </si>
  <si>
    <t>WOS:000218862800002</t>
  </si>
  <si>
    <t>Kloudova, D</t>
  </si>
  <si>
    <t>This paper deals with an estimation of output gap and potential output for Russian's economy. Three methods of estimation have been used for estimating these two unobservable variables: Hodrick-Prescott filter, production function and SVAR model. All methods of estimation showed very similar course, although obtained values were not identical. Then obtained values of output gap were used to analyse the ability of output gap to forecast inflation. Two simple gap models were used for this purpose. Results showed that output gap could be used as useful indicator of inflation, according to all methods of estimation output gap.</t>
  </si>
  <si>
    <t>Kloudova, D (corresponding author), Univ Econ, Prague, Czech Republic.</t>
  </si>
  <si>
    <t>xklod06@vse.cz</t>
  </si>
  <si>
    <t>ESTIMATING OUTPUT GAP AND POTENTIAL OUTPUT FOR RUSSIA AND ITS USEFULNESS BY FORECASTING INFLATION</t>
  </si>
  <si>
    <t>output gap; HP filter; SVAR model; production function; inflation</t>
  </si>
  <si>
    <t>BUSINESS CYCLES</t>
  </si>
  <si>
    <t>10.20472/ES.2015.4.1.003</t>
  </si>
  <si>
    <t>WOS:000218862800003</t>
  </si>
  <si>
    <t>Özsu, HH</t>
  </si>
  <si>
    <t>Behavioral finance is a field that has grown toward the end of 20th century as a reaction to the efficient market hypothesis. This new field studies the effect of investor psychology on financial decisions and explains stock market anomalies in financial markets. Herding is such an anomaly that is defined as mimicking others' decisions or market trend.The aim of the study is to detect whether there is herding or not in Borsa Istanbul. To test the existence of herding, stock returns traded on Borsa Istanbul and BIST 100 Index as market indicator are used. Data covers daily returns from 1988 to 2014 and intraday returns from 1995 to 2014. Firstly, herding is analyzed based on the methodology of cross-sectional dispersion of the stocks developed by Christie and Huang (1995) and Chang, Cheng and Khorana (2000). The results indicate that there is no herding for both up and down markets for daily and intraday intervals in Borsa Istanbul. However, tendency of herding is higher in up markets.To enhance and compare the results, the methodology based on the cross-sectional volatility of beta coefficients suggested by Hwang and Salmon (2004) is used. This methodology has provided evidence of herding in Borsa Istanbul. It is also observed that investors follow the market trend more in session two markets rather than session one markets. Thus, it is concluded that investors imitate the others more under normal market conditions rather than noisy market conditions. These results are consistent with the assumptions of Hwang and Salmon (2004).</t>
  </si>
  <si>
    <t>Ozsu, Hilal Humeyra</t>
  </si>
  <si>
    <t>Özsu, HH (corresponding author), Gediz Univ, Izmir, Turkey.</t>
  </si>
  <si>
    <t>35.hilal@gmail.com</t>
  </si>
  <si>
    <t>[Ozsu, Hilal Humeyra] Gediz Univ, Izmir, Turkey</t>
  </si>
  <si>
    <t>Gediz University</t>
  </si>
  <si>
    <t>EMPIRICAL ANALYSIS OF HERD BEHAVIOR IN BORSA ISTANBUL</t>
  </si>
  <si>
    <t>Behavioral Finance; Herd Behavior; Borsa Istanbul; Cross-Sectional Dispersion</t>
  </si>
  <si>
    <t>10.20472/ES.2015.4.4.003</t>
  </si>
  <si>
    <t>WOS:000218866300003</t>
  </si>
  <si>
    <t>Bhattacharya, A; Chakrabarti, BB</t>
  </si>
  <si>
    <t>Using Volume-synchronized Probability of Informed trading (VPIN),we examine the evolution of ex-post adverse selection risk in the IPO aftermarket of a sample of 70 Indian firms. We find that adverse selection risk is highest on IPO listing day, and gradually reduces over the subsequent weeks. We observe that the degree of IPO underpricing is negatively related to ex-post adverse selection risk in the IPO aftermarket, suggesting that information production induced through IPO underpricing is able to mitigate adverse selection problems in IPO aftermarket. We also find that the ex-post adverse selection risk is related to various IPO, firm and liquidity characteristics.</t>
  </si>
  <si>
    <t>Bhattacharya, Arnab; Chakrabarti, Binay Bhushan</t>
  </si>
  <si>
    <t>Bhattacharya, A (corresponding author), IIM Calcutta, Kolkata, India.</t>
  </si>
  <si>
    <t>arnabb.iim@gmail.com</t>
  </si>
  <si>
    <t>[Bhattacharya, Arnab; Chakrabarti, Binay Bhushan] IIM Calcutta, Kolkata, India</t>
  </si>
  <si>
    <t>Indian Institute of Management (IIM System); Indian Institute of Management Calcutta</t>
  </si>
  <si>
    <t>An Examination of Adverse Selection Risk in Indian IPO After-Markets using High Frequency Data</t>
  </si>
  <si>
    <t>Initial Public Offerings (IPOs); adverse selection risk; probability of informed; trading; underpricing</t>
  </si>
  <si>
    <t>INITIAL PUBLIC OFFERINGS; OWNERSHIP DISPERSION; INFORMATION; LIQUIDITY; UNDERWRITER; REPUTATION; PERFORMANCE; ALLOCATION; COMPONENTS; BANKING</t>
  </si>
  <si>
    <t>WOS:000218859600001</t>
  </si>
  <si>
    <t>Piri, F; Salahi, M; Mehrdoust, F</t>
  </si>
  <si>
    <t>In the portfolio optimization, the goal is to distribute the fixed capital on a set of investment opportunities to maximize return while managing risk. Risk and return are quantities that are used as input parameters for the optimal allocation of the capital in the suggested models. But these quantities are not known at the time of the formulation and solving the problem. Thus they should be estimated to solve the problem which might lead to large error. One of the widely used approaches to deal with such a situation, is robust optimization. In this paper we study the robust models of the Mean- Conditional Value at Risk (Mean-CVaR) portfolio selection problem under the estimation risk in mean return for both interval and ellipsoidal uncertainty sets. The corresponding robust models are a linear programming problem and a second order conic programming problem (SOCP) respectively. At the end an example is given to demonstrate the impact of uncertainty.</t>
  </si>
  <si>
    <t>Piri, Farzaneh; Salahi, Maziar; Mehrdoust, Farshid</t>
  </si>
  <si>
    <t>Piri, F (corresponding author), Univ Guilan, Fac Math Sci, Dept Appl Math, Rasht, Iran.</t>
  </si>
  <si>
    <t>salahim@guilan.ac.ir; farzanehpiri@yahoo.com; fmehrdoust@guilan.ac.ir</t>
  </si>
  <si>
    <t>[Piri, Farzaneh; Salahi, Maziar; Mehrdoust, Farshid] Univ Guilan, Fac Math Sci, Dept Appl Math, Rasht, Iran</t>
  </si>
  <si>
    <t>University of Guilan</t>
  </si>
  <si>
    <t>Robust Mean-Conditional Value at Risk Portfolio Optimization</t>
  </si>
  <si>
    <t>Portfolio Optimization; Robust Optimization; Value at Risk; Conditional Value at Risk; Conic Optimization</t>
  </si>
  <si>
    <t>Salahi, Maziar/Y-7811-2019</t>
  </si>
  <si>
    <t>Salahi, Maziar/0000-0002-0430-3063</t>
  </si>
  <si>
    <t>WOS:000218856900001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</si>
</sst>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7" x14ac:knownFonts="1">
    <font>
      <sz val="11"/>
      <color indexed="8"/>
      <name val="Aptos Narrow"/>
      <family val="2"/>
      <scheme val="minor"/>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u/>
      <sz val="11"/>
      <color indexed="12"/>
      <name val="Calibri"/>
      <family val="2"/>
    </font>
    <font>
      <sz val="11"/>
      <color rgb="FF000000"/>
      <name val="Aptos Narrow"/>
      <family val="2"/>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5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51" fillId="0" borderId="0" xfId="0" applyFont="1"/>
    <xf numFmtId="0" fontId="52" fillId="0" borderId="0" xfId="0" applyFont="1"/>
    <xf numFmtId="0" fontId="53"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8" fillId="0" borderId="0" xfId="0" applyFont="1"/>
    <xf numFmtId="0" fontId="59" fillId="0" borderId="0" xfId="0" applyFont="1"/>
    <xf numFmtId="0" fontId="60" fillId="0" borderId="0" xfId="0" applyFont="1"/>
    <xf numFmtId="0" fontId="61" fillId="0" borderId="0" xfId="0" applyFont="1"/>
    <xf numFmtId="0" fontId="62" fillId="0" borderId="0" xfId="0" applyFont="1"/>
    <xf numFmtId="0" fontId="63" fillId="0" borderId="0" xfId="0" applyFont="1"/>
    <xf numFmtId="0" fontId="64" fillId="0" borderId="0" xfId="0" applyFont="1"/>
    <xf numFmtId="0" fontId="65" fillId="0" borderId="0" xfId="0" applyFont="1"/>
    <xf numFmtId="0" fontId="66" fillId="0" borderId="0" xfId="0" applyFont="1"/>
    <xf numFmtId="0" fontId="67" fillId="0" borderId="0" xfId="0" applyFont="1"/>
    <xf numFmtId="0" fontId="68" fillId="0" borderId="0" xfId="0" applyFont="1"/>
    <xf numFmtId="0" fontId="69" fillId="0" borderId="0" xfId="0" applyFont="1"/>
    <xf numFmtId="0" fontId="70" fillId="0" borderId="0" xfId="0" applyFont="1"/>
    <xf numFmtId="0" fontId="71" fillId="0" borderId="0" xfId="0" applyFont="1"/>
    <xf numFmtId="0" fontId="72" fillId="0" borderId="0" xfId="0" applyFont="1"/>
    <xf numFmtId="0" fontId="73" fillId="0" borderId="0" xfId="0" applyFont="1"/>
    <xf numFmtId="0" fontId="74" fillId="0" borderId="0" xfId="0" applyFont="1"/>
    <xf numFmtId="0" fontId="75" fillId="0" borderId="0" xfId="0" applyFont="1"/>
    <xf numFmtId="0" fontId="76" fillId="0" borderId="0" xfId="0" applyFont="1"/>
    <xf numFmtId="0" fontId="77" fillId="0" borderId="0" xfId="0" applyFont="1"/>
    <xf numFmtId="0" fontId="78" fillId="0" borderId="0" xfId="0" applyFont="1"/>
    <xf numFmtId="0" fontId="79" fillId="0" borderId="0" xfId="0" applyFont="1"/>
    <xf numFmtId="0" fontId="80" fillId="0" borderId="0" xfId="0" applyFont="1"/>
    <xf numFmtId="0" fontId="81" fillId="0" borderId="0" xfId="0" applyFont="1"/>
    <xf numFmtId="0" fontId="82" fillId="0" borderId="0" xfId="0" applyFont="1"/>
    <xf numFmtId="0" fontId="83" fillId="0" borderId="0" xfId="0" applyFont="1"/>
    <xf numFmtId="0" fontId="84" fillId="0" borderId="0" xfId="0" applyFont="1"/>
    <xf numFmtId="0" fontId="85" fillId="0" borderId="0" xfId="0" applyFont="1"/>
    <xf numFmtId="0" fontId="86" fillId="0" borderId="0" xfId="0" applyFont="1"/>
    <xf numFmtId="0" fontId="87" fillId="0" borderId="0" xfId="0" applyFont="1"/>
    <xf numFmtId="0" fontId="88" fillId="0" borderId="0" xfId="0" applyFont="1"/>
    <xf numFmtId="0" fontId="89" fillId="0" borderId="0" xfId="0" applyFont="1"/>
    <xf numFmtId="0" fontId="90" fillId="0" borderId="0" xfId="0" applyFont="1"/>
    <xf numFmtId="0" fontId="91" fillId="0" borderId="0" xfId="0" applyFont="1"/>
    <xf numFmtId="0" fontId="92" fillId="0" borderId="0" xfId="0" applyFont="1"/>
    <xf numFmtId="0" fontId="93" fillId="0" borderId="0" xfId="0" applyFont="1"/>
    <xf numFmtId="0" fontId="94" fillId="0" borderId="0" xfId="0" applyFont="1"/>
    <xf numFmtId="0" fontId="95" fillId="0" borderId="0" xfId="0" applyFont="1"/>
    <xf numFmtId="0" fontId="96" fillId="0" borderId="0" xfId="0" applyFont="1"/>
    <xf numFmtId="0" fontId="97" fillId="0" borderId="0" xfId="0" applyFont="1"/>
    <xf numFmtId="0" fontId="98" fillId="0" borderId="0" xfId="0" applyFont="1"/>
    <xf numFmtId="0" fontId="99" fillId="0" borderId="0" xfId="0" applyFont="1"/>
    <xf numFmtId="0" fontId="100" fillId="0" borderId="0" xfId="0" applyFont="1"/>
    <xf numFmtId="0" fontId="101" fillId="0" borderId="0" xfId="0" applyFont="1"/>
    <xf numFmtId="0" fontId="102" fillId="0" borderId="0" xfId="0" applyFont="1"/>
    <xf numFmtId="0" fontId="103" fillId="0" borderId="0" xfId="0" applyFont="1"/>
    <xf numFmtId="0" fontId="104" fillId="0" borderId="0" xfId="0" applyFont="1"/>
    <xf numFmtId="0" fontId="105" fillId="0" borderId="0" xfId="0" applyFont="1"/>
    <xf numFmtId="0" fontId="106" fillId="0" borderId="0" xfId="0" applyFont="1"/>
    <xf numFmtId="0" fontId="107" fillId="0" borderId="0" xfId="0" applyFont="1"/>
    <xf numFmtId="0" fontId="108" fillId="0" borderId="0" xfId="0" applyFont="1"/>
    <xf numFmtId="0" fontId="109" fillId="0" borderId="0" xfId="0" applyFont="1"/>
    <xf numFmtId="0" fontId="110" fillId="0" borderId="0" xfId="0" applyFont="1"/>
    <xf numFmtId="0" fontId="111" fillId="0" borderId="0" xfId="0" applyFont="1"/>
    <xf numFmtId="0" fontId="112" fillId="0" borderId="0" xfId="0" applyFont="1"/>
    <xf numFmtId="0" fontId="113" fillId="0" borderId="0" xfId="0" applyFont="1"/>
    <xf numFmtId="0" fontId="114" fillId="0" borderId="0" xfId="0" applyFont="1"/>
    <xf numFmtId="0" fontId="115" fillId="0" borderId="0" xfId="0" applyFont="1"/>
    <xf numFmtId="0" fontId="116" fillId="0" borderId="0" xfId="0" applyFont="1"/>
    <xf numFmtId="0" fontId="117" fillId="0" borderId="0" xfId="0" applyFont="1"/>
    <xf numFmtId="0" fontId="118" fillId="0" borderId="0" xfId="0" applyFont="1"/>
    <xf numFmtId="0" fontId="119" fillId="0" borderId="0" xfId="0" applyFont="1"/>
    <xf numFmtId="0" fontId="120" fillId="0" borderId="0" xfId="0" applyFont="1"/>
    <xf numFmtId="0" fontId="121" fillId="0" borderId="0" xfId="0" applyFont="1"/>
    <xf numFmtId="0" fontId="122" fillId="0" borderId="0" xfId="0" applyFont="1"/>
    <xf numFmtId="0" fontId="123" fillId="0" borderId="0" xfId="0" applyFont="1"/>
    <xf numFmtId="0" fontId="124" fillId="0" borderId="0" xfId="0" applyFont="1"/>
    <xf numFmtId="0" fontId="125" fillId="0" borderId="0" xfId="0" applyFont="1"/>
    <xf numFmtId="0" fontId="126" fillId="0" borderId="0" xfId="0" applyFont="1"/>
    <xf numFmtId="0" fontId="127" fillId="0" borderId="0" xfId="0" applyFont="1"/>
    <xf numFmtId="0" fontId="128" fillId="0" borderId="0" xfId="0" applyFont="1"/>
    <xf numFmtId="0" fontId="129" fillId="0" borderId="0" xfId="0" applyFont="1"/>
    <xf numFmtId="0" fontId="130" fillId="0" borderId="0" xfId="0" applyFont="1"/>
    <xf numFmtId="0" fontId="131" fillId="0" borderId="0" xfId="0" applyFont="1"/>
    <xf numFmtId="0" fontId="132" fillId="0" borderId="0" xfId="0" applyFont="1"/>
    <xf numFmtId="0" fontId="133" fillId="0" borderId="0" xfId="0" applyFont="1"/>
    <xf numFmtId="0" fontId="134" fillId="0" borderId="0" xfId="0" applyFont="1"/>
    <xf numFmtId="0" fontId="135" fillId="0" borderId="0" xfId="0" applyFont="1"/>
    <xf numFmtId="0" fontId="136" fillId="0" borderId="0" xfId="0" applyFont="1"/>
    <xf numFmtId="0" fontId="137" fillId="0" borderId="0" xfId="0" applyFont="1"/>
    <xf numFmtId="0" fontId="138" fillId="0" borderId="0" xfId="0" applyFont="1"/>
    <xf numFmtId="0" fontId="139" fillId="0" borderId="0" xfId="0" applyFont="1"/>
    <xf numFmtId="0" fontId="140" fillId="0" borderId="0" xfId="0" applyFont="1"/>
    <xf numFmtId="0" fontId="141" fillId="0" borderId="0" xfId="0" applyFont="1"/>
    <xf numFmtId="0" fontId="142" fillId="0" borderId="0" xfId="0" applyFont="1"/>
    <xf numFmtId="0" fontId="143" fillId="0" borderId="0" xfId="0" applyFont="1"/>
    <xf numFmtId="0" fontId="144" fillId="0" borderId="0" xfId="0" applyFont="1"/>
    <xf numFmtId="0" fontId="145" fillId="0" borderId="0" xfId="0" applyFont="1"/>
    <xf numFmtId="0" fontId="146" fillId="0" borderId="0" xfId="0" applyFont="1"/>
    <xf numFmtId="0" fontId="147" fillId="0" borderId="0" xfId="0" applyFont="1"/>
    <xf numFmtId="0" fontId="148" fillId="0" borderId="0" xfId="0" applyFont="1"/>
    <xf numFmtId="0" fontId="149" fillId="0" borderId="0" xfId="0" applyFont="1"/>
    <xf numFmtId="0" fontId="150" fillId="0" borderId="0" xfId="0" applyFont="1"/>
    <xf numFmtId="0" fontId="151" fillId="0" borderId="0" xfId="0" applyFont="1"/>
    <xf numFmtId="0" fontId="152" fillId="0" borderId="0" xfId="0" applyFont="1"/>
    <xf numFmtId="0" fontId="153" fillId="0" borderId="0" xfId="0" applyFont="1"/>
    <xf numFmtId="0" fontId="154" fillId="0" borderId="0" xfId="0" applyFont="1"/>
    <xf numFmtId="0" fontId="155" fillId="0" borderId="0" xfId="0" applyFont="1"/>
    <xf numFmtId="0" fontId="156" fillId="0" borderId="0" xfId="0" applyFont="1"/>
    <xf numFmtId="0" fontId="157" fillId="0" borderId="0" xfId="0" applyFont="1"/>
    <xf numFmtId="0" fontId="158" fillId="0" borderId="0" xfId="0" applyFont="1"/>
    <xf numFmtId="0" fontId="159" fillId="0" borderId="0" xfId="0" applyFont="1"/>
    <xf numFmtId="0" fontId="160" fillId="0" borderId="0" xfId="0" applyFont="1"/>
    <xf numFmtId="0" fontId="161" fillId="0" borderId="0" xfId="0" applyFont="1"/>
    <xf numFmtId="0" fontId="162" fillId="0" borderId="0" xfId="0" applyFont="1"/>
    <xf numFmtId="0" fontId="163" fillId="0" borderId="0" xfId="0" applyFont="1"/>
    <xf numFmtId="0" fontId="164" fillId="0" borderId="0" xfId="0" applyFont="1"/>
    <xf numFmtId="0" fontId="165" fillId="0" borderId="0" xfId="0" applyFont="1"/>
    <xf numFmtId="0" fontId="166" fillId="0" borderId="0" xfId="0" applyFont="1"/>
    <xf numFmtId="0" fontId="167" fillId="0" borderId="0" xfId="0" applyFont="1"/>
    <xf numFmtId="0" fontId="168" fillId="0" borderId="0" xfId="0" applyFont="1"/>
    <xf numFmtId="0" fontId="169" fillId="0" borderId="0" xfId="0" applyFont="1"/>
    <xf numFmtId="0" fontId="170" fillId="0" borderId="0" xfId="0" applyFont="1"/>
    <xf numFmtId="0" fontId="171" fillId="0" borderId="0" xfId="0" applyFont="1"/>
    <xf numFmtId="0" fontId="172" fillId="0" borderId="0" xfId="0" applyFont="1"/>
    <xf numFmtId="0" fontId="173" fillId="0" borderId="0" xfId="0" applyFont="1"/>
    <xf numFmtId="0" fontId="174" fillId="0" borderId="0" xfId="0" applyFont="1"/>
    <xf numFmtId="0" fontId="175" fillId="0" borderId="0" xfId="0" applyFont="1"/>
    <xf numFmtId="0" fontId="176" fillId="0" borderId="0" xfId="0" applyFont="1"/>
    <xf numFmtId="0" fontId="177" fillId="0" borderId="0" xfId="0" applyFont="1"/>
    <xf numFmtId="0" fontId="178" fillId="0" borderId="0" xfId="0" applyFont="1"/>
    <xf numFmtId="0" fontId="179" fillId="0" borderId="0" xfId="0" applyFont="1"/>
    <xf numFmtId="0" fontId="180" fillId="0" borderId="0" xfId="0" applyFont="1"/>
    <xf numFmtId="0" fontId="181" fillId="0" borderId="0" xfId="0" applyFont="1"/>
    <xf numFmtId="0" fontId="182" fillId="0" borderId="0" xfId="0" applyFont="1"/>
    <xf numFmtId="0" fontId="183" fillId="0" borderId="0" xfId="0" applyFont="1"/>
    <xf numFmtId="0" fontId="184" fillId="0" borderId="0" xfId="0" applyFont="1"/>
    <xf numFmtId="0" fontId="185" fillId="0" borderId="0" xfId="0" applyFont="1"/>
    <xf numFmtId="0" fontId="186" fillId="0" borderId="0" xfId="0" applyFont="1"/>
    <xf numFmtId="0" fontId="187" fillId="0" borderId="0" xfId="0" applyFont="1"/>
    <xf numFmtId="0" fontId="188" fillId="0" borderId="0" xfId="0" applyFont="1"/>
    <xf numFmtId="0" fontId="189" fillId="0" borderId="0" xfId="0" applyFont="1"/>
    <xf numFmtId="0" fontId="190" fillId="0" borderId="0" xfId="0" applyFont="1"/>
    <xf numFmtId="0" fontId="191" fillId="0" borderId="0" xfId="0" applyFont="1"/>
    <xf numFmtId="0" fontId="192" fillId="0" borderId="0" xfId="0" applyFont="1"/>
    <xf numFmtId="0" fontId="193" fillId="0" borderId="0" xfId="0" applyFont="1"/>
    <xf numFmtId="0" fontId="194" fillId="0" borderId="0" xfId="0" applyFont="1"/>
    <xf numFmtId="0" fontId="195" fillId="0" borderId="0" xfId="0" applyFont="1"/>
    <xf numFmtId="0" fontId="196" fillId="0" borderId="0" xfId="0" applyFont="1"/>
    <xf numFmtId="0" fontId="197" fillId="0" borderId="0" xfId="0" applyFont="1"/>
    <xf numFmtId="0" fontId="198" fillId="0" borderId="0" xfId="0" applyFont="1"/>
    <xf numFmtId="0" fontId="199" fillId="0" borderId="0" xfId="0" applyFont="1"/>
    <xf numFmtId="0" fontId="200" fillId="0" borderId="0" xfId="0" applyFont="1"/>
    <xf numFmtId="0" fontId="201" fillId="0" borderId="0" xfId="0" applyFont="1"/>
    <xf numFmtId="0" fontId="202" fillId="0" borderId="0" xfId="0" applyFont="1"/>
    <xf numFmtId="0" fontId="203" fillId="0" borderId="0" xfId="0" applyFont="1"/>
    <xf numFmtId="0" fontId="204" fillId="0" borderId="0" xfId="0" applyFont="1"/>
    <xf numFmtId="0" fontId="205" fillId="0" borderId="0" xfId="0" applyFont="1"/>
    <xf numFmtId="0" fontId="206" fillId="0" borderId="0" xfId="0" applyFont="1"/>
    <xf numFmtId="0" fontId="207" fillId="0" borderId="0" xfId="0" applyFont="1"/>
    <xf numFmtId="0" fontId="208" fillId="0" borderId="0" xfId="0" applyFont="1"/>
    <xf numFmtId="0" fontId="209" fillId="0" borderId="0" xfId="0" applyFont="1"/>
    <xf numFmtId="0" fontId="210" fillId="0" borderId="0" xfId="0" applyFont="1"/>
    <xf numFmtId="0" fontId="211" fillId="0" borderId="0" xfId="0" applyFont="1"/>
    <xf numFmtId="0" fontId="212" fillId="0" borderId="0" xfId="0" applyFont="1"/>
    <xf numFmtId="0" fontId="213" fillId="0" borderId="0" xfId="0" applyFont="1"/>
    <xf numFmtId="0" fontId="214" fillId="0" borderId="0" xfId="0" applyFont="1"/>
    <xf numFmtId="0" fontId="215" fillId="0" borderId="0" xfId="0" applyFont="1"/>
    <xf numFmtId="0" fontId="216" fillId="0" borderId="0" xfId="0" applyFont="1"/>
    <xf numFmtId="0" fontId="217" fillId="0" borderId="0" xfId="0" applyFont="1"/>
    <xf numFmtId="0" fontId="218" fillId="0" borderId="0" xfId="0" applyFont="1"/>
    <xf numFmtId="0" fontId="219" fillId="0" borderId="0" xfId="0" applyFont="1"/>
    <xf numFmtId="0" fontId="220" fillId="0" borderId="0" xfId="0" applyFont="1"/>
    <xf numFmtId="0" fontId="221" fillId="0" borderId="0" xfId="0" applyFont="1"/>
    <xf numFmtId="0" fontId="222" fillId="0" borderId="0" xfId="0" applyFont="1"/>
    <xf numFmtId="0" fontId="223" fillId="0" borderId="0" xfId="0" applyFont="1"/>
    <xf numFmtId="0" fontId="224" fillId="0" borderId="0" xfId="0" applyFont="1"/>
    <xf numFmtId="0" fontId="225" fillId="0" borderId="0" xfId="0" applyFont="1"/>
    <xf numFmtId="0" fontId="226" fillId="0" borderId="0" xfId="0" applyFont="1"/>
    <xf numFmtId="0" fontId="227" fillId="0" borderId="0" xfId="0" applyFont="1"/>
    <xf numFmtId="0" fontId="228" fillId="0" borderId="0" xfId="0" applyFont="1"/>
    <xf numFmtId="0" fontId="229" fillId="0" borderId="0" xfId="0" applyFont="1"/>
    <xf numFmtId="0" fontId="230" fillId="0" borderId="0" xfId="0" applyFont="1"/>
    <xf numFmtId="0" fontId="231" fillId="0" borderId="0" xfId="0" applyFont="1"/>
    <xf numFmtId="0" fontId="232" fillId="0" borderId="0" xfId="0" applyFont="1"/>
    <xf numFmtId="0" fontId="233" fillId="0" borderId="0" xfId="0" applyFont="1"/>
    <xf numFmtId="0" fontId="234" fillId="0" borderId="0" xfId="0" applyFont="1"/>
    <xf numFmtId="0" fontId="235" fillId="0" borderId="0" xfId="0" applyFont="1"/>
    <xf numFmtId="0" fontId="236" fillId="0" borderId="0" xfId="0" applyFont="1"/>
    <xf numFmtId="0" fontId="237" fillId="0" borderId="0" xfId="0" applyFont="1"/>
    <xf numFmtId="0" fontId="238" fillId="0" borderId="0" xfId="0" applyFont="1"/>
    <xf numFmtId="0" fontId="239" fillId="0" borderId="0" xfId="0" applyFont="1"/>
    <xf numFmtId="0" fontId="240" fillId="0" borderId="0" xfId="0" applyFont="1"/>
    <xf numFmtId="0" fontId="241" fillId="0" borderId="0" xfId="0" applyFont="1"/>
    <xf numFmtId="0" fontId="242" fillId="0" borderId="0" xfId="0" applyFont="1"/>
    <xf numFmtId="0" fontId="243" fillId="0" borderId="0" xfId="0" applyFont="1"/>
    <xf numFmtId="0" fontId="244" fillId="0" borderId="0" xfId="0" applyFont="1"/>
    <xf numFmtId="0" fontId="245" fillId="0" borderId="0" xfId="0" applyFont="1"/>
    <xf numFmtId="0" fontId="246" fillId="0" borderId="0" xfId="0" applyFont="1"/>
    <xf numFmtId="0" fontId="247" fillId="0" borderId="0" xfId="0" applyFont="1"/>
    <xf numFmtId="0" fontId="248" fillId="0" borderId="0" xfId="0" applyFont="1"/>
    <xf numFmtId="0" fontId="249" fillId="0" borderId="0" xfId="0" applyFont="1"/>
    <xf numFmtId="0" fontId="250" fillId="0" borderId="0" xfId="0" applyFont="1"/>
    <xf numFmtId="0" fontId="251" fillId="0" borderId="0" xfId="0" applyFont="1"/>
    <xf numFmtId="0" fontId="252" fillId="0" borderId="0" xfId="0" applyFont="1"/>
    <xf numFmtId="0" fontId="253" fillId="0" borderId="0" xfId="0" applyFont="1"/>
    <xf numFmtId="0" fontId="254" fillId="0" borderId="0" xfId="0" applyFont="1"/>
    <xf numFmtId="0" fontId="255" fillId="0" borderId="0" xfId="0" applyFont="1"/>
    <xf numFmtId="0" fontId="256" fillId="0" borderId="0" xfId="0" applyFont="1"/>
    <xf numFmtId="0" fontId="257" fillId="0" borderId="0" xfId="0" applyFont="1"/>
    <xf numFmtId="0" fontId="258" fillId="0" borderId="0" xfId="0" applyFont="1"/>
    <xf numFmtId="0" fontId="259" fillId="0" borderId="0" xfId="0" applyFont="1"/>
    <xf numFmtId="0" fontId="260" fillId="0" borderId="0" xfId="0" applyFont="1"/>
    <xf numFmtId="0" fontId="261" fillId="0" borderId="0" xfId="0" applyFont="1"/>
    <xf numFmtId="0" fontId="262" fillId="0" borderId="0" xfId="0" applyFont="1"/>
    <xf numFmtId="0" fontId="263" fillId="0" borderId="0" xfId="0" applyFont="1"/>
    <xf numFmtId="0" fontId="264" fillId="0" borderId="0" xfId="0" applyFont="1"/>
    <xf numFmtId="0" fontId="265" fillId="0" borderId="0" xfId="0" applyFont="1"/>
    <xf numFmtId="0" fontId="266" fillId="0" borderId="0" xfId="0" applyFont="1"/>
    <xf numFmtId="0" fontId="267" fillId="0" borderId="0" xfId="0" applyFont="1"/>
    <xf numFmtId="0" fontId="268" fillId="0" borderId="0" xfId="0" applyFont="1"/>
    <xf numFmtId="0" fontId="269" fillId="0" borderId="0" xfId="0" applyFont="1"/>
    <xf numFmtId="0" fontId="270" fillId="0" borderId="0" xfId="0" applyFont="1"/>
    <xf numFmtId="0" fontId="271" fillId="0" borderId="0" xfId="0" applyFont="1"/>
    <xf numFmtId="0" fontId="272" fillId="0" borderId="0" xfId="0" applyFont="1"/>
    <xf numFmtId="0" fontId="273" fillId="0" borderId="0" xfId="0" applyFont="1"/>
    <xf numFmtId="0" fontId="274" fillId="0" borderId="0" xfId="0" applyFont="1"/>
    <xf numFmtId="0" fontId="275" fillId="0" borderId="0" xfId="0" applyFont="1"/>
    <xf numFmtId="0" fontId="276" fillId="0" borderId="0" xfId="0" applyFont="1"/>
    <xf numFmtId="0" fontId="277" fillId="0" borderId="0" xfId="0" applyFont="1"/>
    <xf numFmtId="0" fontId="278" fillId="0" borderId="0" xfId="0" applyFont="1"/>
    <xf numFmtId="0" fontId="279" fillId="0" borderId="0" xfId="0" applyFont="1"/>
    <xf numFmtId="0" fontId="280" fillId="0" borderId="0" xfId="0" applyFont="1"/>
    <xf numFmtId="0" fontId="281" fillId="0" borderId="0" xfId="0" applyFont="1"/>
    <xf numFmtId="0" fontId="282" fillId="0" borderId="0" xfId="0" applyFont="1"/>
    <xf numFmtId="0" fontId="283" fillId="0" borderId="0" xfId="0" applyFont="1"/>
    <xf numFmtId="0" fontId="284" fillId="0" borderId="0" xfId="0" applyFont="1"/>
    <xf numFmtId="0" fontId="285" fillId="0" borderId="0" xfId="0" applyFont="1"/>
    <xf numFmtId="0" fontId="286" fillId="0" borderId="0" xfId="0" applyFont="1"/>
    <xf numFmtId="0" fontId="287" fillId="0" borderId="0" xfId="0" applyFont="1"/>
    <xf numFmtId="0" fontId="288" fillId="0" borderId="0" xfId="0" applyFont="1"/>
    <xf numFmtId="0" fontId="289" fillId="0" borderId="0" xfId="0" applyFont="1"/>
    <xf numFmtId="0" fontId="290" fillId="0" borderId="0" xfId="0" applyFont="1"/>
    <xf numFmtId="0" fontId="291" fillId="0" borderId="0" xfId="0" applyFont="1"/>
    <xf numFmtId="0" fontId="292" fillId="0" borderId="0" xfId="0" applyFont="1"/>
    <xf numFmtId="0" fontId="293" fillId="0" borderId="0" xfId="0" applyFont="1"/>
    <xf numFmtId="0" fontId="294" fillId="0" borderId="0" xfId="0" applyFont="1"/>
    <xf numFmtId="0" fontId="295" fillId="0" borderId="0" xfId="0" applyFont="1"/>
    <xf numFmtId="0" fontId="296" fillId="0" borderId="0" xfId="0" applyFont="1"/>
    <xf numFmtId="0" fontId="297" fillId="0" borderId="0" xfId="0" applyFont="1"/>
    <xf numFmtId="0" fontId="298" fillId="0" borderId="0" xfId="0" applyFont="1"/>
    <xf numFmtId="0" fontId="299" fillId="0" borderId="0" xfId="0" applyFont="1"/>
    <xf numFmtId="0" fontId="300" fillId="0" borderId="0" xfId="0" applyFont="1"/>
    <xf numFmtId="0" fontId="301" fillId="0" borderId="0" xfId="0" applyFont="1"/>
    <xf numFmtId="0" fontId="302" fillId="0" borderId="0" xfId="0" applyFont="1"/>
    <xf numFmtId="0" fontId="303" fillId="0" borderId="0" xfId="0" applyFont="1"/>
    <xf numFmtId="0" fontId="304" fillId="0" borderId="0" xfId="0" applyFont="1"/>
    <xf numFmtId="0" fontId="305" fillId="0" borderId="0" xfId="0" applyFont="1"/>
    <xf numFmtId="0" fontId="306" fillId="0" borderId="0" xfId="0" applyFont="1"/>
    <xf numFmtId="0" fontId="307" fillId="0" borderId="0" xfId="0" applyFont="1"/>
    <xf numFmtId="0" fontId="308" fillId="0" borderId="0" xfId="0" applyFont="1"/>
    <xf numFmtId="0" fontId="309" fillId="0" borderId="0" xfId="0" applyFont="1"/>
    <xf numFmtId="0" fontId="310" fillId="0" borderId="0" xfId="0" applyFont="1"/>
    <xf numFmtId="0" fontId="311" fillId="0" borderId="0" xfId="0" applyFont="1"/>
    <xf numFmtId="0" fontId="312" fillId="0" borderId="0" xfId="0" applyFont="1"/>
    <xf numFmtId="0" fontId="313" fillId="0" borderId="0" xfId="0" applyFont="1"/>
    <xf numFmtId="0" fontId="314" fillId="0" borderId="0" xfId="0" applyFont="1"/>
    <xf numFmtId="0" fontId="315" fillId="0" borderId="0" xfId="0" applyFont="1"/>
    <xf numFmtId="0" fontId="316" fillId="0" borderId="0" xfId="0" applyFont="1"/>
    <xf numFmtId="0" fontId="317" fillId="0" borderId="0" xfId="0" applyFont="1"/>
    <xf numFmtId="0" fontId="318" fillId="0" borderId="0" xfId="0" applyFont="1"/>
    <xf numFmtId="0" fontId="319" fillId="0" borderId="0" xfId="0" applyFont="1"/>
    <xf numFmtId="0" fontId="320" fillId="0" borderId="0" xfId="0" applyFont="1"/>
    <xf numFmtId="0" fontId="321" fillId="0" borderId="0" xfId="0" applyFont="1"/>
    <xf numFmtId="0" fontId="322" fillId="0" borderId="0" xfId="0" applyFont="1"/>
    <xf numFmtId="0" fontId="323" fillId="0" borderId="0" xfId="0" applyFont="1"/>
    <xf numFmtId="0" fontId="324" fillId="0" borderId="0" xfId="0" applyFont="1"/>
    <xf numFmtId="0" fontId="325" fillId="0" borderId="0" xfId="0" applyFont="1"/>
    <xf numFmtId="0" fontId="326" fillId="0" borderId="0" xfId="0" applyFont="1"/>
    <xf numFmtId="0" fontId="327" fillId="0" borderId="0" xfId="0" applyFont="1"/>
    <xf numFmtId="0" fontId="328" fillId="0" borderId="0" xfId="0" applyFont="1"/>
    <xf numFmtId="0" fontId="329" fillId="0" borderId="0" xfId="0" applyFont="1"/>
    <xf numFmtId="0" fontId="330" fillId="0" borderId="0" xfId="0" applyFont="1"/>
    <xf numFmtId="0" fontId="331" fillId="0" borderId="0" xfId="0" applyFont="1"/>
    <xf numFmtId="0" fontId="332" fillId="0" borderId="0" xfId="0" applyFont="1"/>
    <xf numFmtId="0" fontId="333" fillId="0" borderId="0" xfId="0" applyFont="1"/>
    <xf numFmtId="0" fontId="334" fillId="0" borderId="0" xfId="0" applyFont="1"/>
    <xf numFmtId="0" fontId="335" fillId="0" borderId="0" xfId="0" applyFont="1"/>
    <xf numFmtId="0" fontId="336" fillId="0" borderId="0" xfId="0" applyFont="1"/>
    <xf numFmtId="0" fontId="337" fillId="0" borderId="0" xfId="0" applyFont="1"/>
    <xf numFmtId="0" fontId="338" fillId="0" borderId="0" xfId="0" applyFont="1"/>
    <xf numFmtId="0" fontId="339" fillId="0" borderId="0" xfId="0" applyFont="1"/>
    <xf numFmtId="0" fontId="340" fillId="0" borderId="0" xfId="0" applyFont="1"/>
    <xf numFmtId="0" fontId="341" fillId="0" borderId="0" xfId="0" applyFont="1"/>
    <xf numFmtId="0" fontId="342" fillId="0" borderId="0" xfId="0" applyFont="1"/>
    <xf numFmtId="0" fontId="343" fillId="0" borderId="0" xfId="0" applyFont="1"/>
    <xf numFmtId="0" fontId="344" fillId="0" borderId="0" xfId="0" applyFont="1"/>
    <xf numFmtId="0" fontId="345" fillId="0" borderId="0" xfId="0" applyFont="1"/>
    <xf numFmtId="0" fontId="346" fillId="0" borderId="0" xfId="0" applyFont="1"/>
    <xf numFmtId="0" fontId="347" fillId="0" borderId="0" xfId="0" applyFont="1"/>
    <xf numFmtId="0" fontId="348" fillId="0" borderId="0" xfId="0" applyFont="1"/>
    <xf numFmtId="0" fontId="349" fillId="0" borderId="0" xfId="0" applyFont="1"/>
    <xf numFmtId="0" fontId="350" fillId="0" borderId="0" xfId="0" applyFont="1"/>
    <xf numFmtId="0" fontId="351" fillId="0" borderId="0" xfId="0" applyFont="1"/>
    <xf numFmtId="0" fontId="352" fillId="0" borderId="0" xfId="0" applyFont="1"/>
    <xf numFmtId="0" fontId="353" fillId="0" borderId="0" xfId="0" applyFont="1"/>
    <xf numFmtId="0" fontId="354" fillId="0" borderId="0" xfId="0" applyFont="1"/>
    <xf numFmtId="0" fontId="355" fillId="0" borderId="0" xfId="0" applyFont="1"/>
    <xf numFmtId="0" fontId="356" fillId="0" borderId="0" xfId="0" applyFont="1"/>
    <xf numFmtId="0" fontId="357" fillId="0" borderId="0" xfId="0" applyFont="1"/>
    <xf numFmtId="0" fontId="358" fillId="0" borderId="0" xfId="0" applyFont="1"/>
    <xf numFmtId="0" fontId="359" fillId="0" borderId="0" xfId="0" applyFont="1"/>
    <xf numFmtId="0" fontId="360" fillId="0" borderId="0" xfId="0" applyFont="1"/>
    <xf numFmtId="0" fontId="361" fillId="0" borderId="0" xfId="0" applyFont="1"/>
    <xf numFmtId="0" fontId="362" fillId="0" borderId="0" xfId="0" applyFont="1"/>
    <xf numFmtId="0" fontId="363" fillId="0" borderId="0" xfId="0" applyFont="1"/>
    <xf numFmtId="0" fontId="364" fillId="0" borderId="0" xfId="0" applyFont="1"/>
    <xf numFmtId="0" fontId="365" fillId="0" borderId="0" xfId="0" applyFont="1"/>
    <xf numFmtId="0" fontId="366" fillId="0" borderId="0" xfId="0" applyFont="1"/>
    <xf numFmtId="0" fontId="367" fillId="0" borderId="0" xfId="0" applyFont="1"/>
    <xf numFmtId="0" fontId="368" fillId="0" borderId="0" xfId="0" applyFont="1"/>
    <xf numFmtId="0" fontId="369" fillId="0" borderId="0" xfId="0" applyFont="1"/>
    <xf numFmtId="0" fontId="370" fillId="0" borderId="0" xfId="0" applyFont="1"/>
    <xf numFmtId="0" fontId="371" fillId="0" borderId="0" xfId="0" applyFont="1"/>
    <xf numFmtId="0" fontId="372" fillId="0" borderId="0" xfId="0" applyFont="1"/>
    <xf numFmtId="0" fontId="373" fillId="0" borderId="0" xfId="0" applyFont="1"/>
    <xf numFmtId="0" fontId="374" fillId="0" borderId="0" xfId="0" applyFont="1"/>
    <xf numFmtId="0" fontId="375" fillId="0" borderId="0" xfId="0" applyFont="1"/>
    <xf numFmtId="0" fontId="376" fillId="0" borderId="0" xfId="0" applyFont="1"/>
    <xf numFmtId="0" fontId="377" fillId="0" borderId="0" xfId="0" applyFont="1"/>
    <xf numFmtId="0" fontId="378" fillId="0" borderId="0" xfId="0" applyFont="1"/>
    <xf numFmtId="0" fontId="379" fillId="0" borderId="0" xfId="0" applyFont="1"/>
    <xf numFmtId="0" fontId="380" fillId="0" borderId="0" xfId="0" applyFont="1"/>
    <xf numFmtId="0" fontId="381" fillId="0" borderId="0" xfId="0" applyFont="1"/>
    <xf numFmtId="0" fontId="382" fillId="0" borderId="0" xfId="0" applyFont="1"/>
    <xf numFmtId="0" fontId="383" fillId="0" borderId="0" xfId="0" applyFont="1"/>
    <xf numFmtId="0" fontId="384" fillId="0" borderId="0" xfId="0" applyFont="1"/>
    <xf numFmtId="0" fontId="385" fillId="0" borderId="0" xfId="0" applyFont="1"/>
    <xf numFmtId="0" fontId="386" fillId="0" borderId="0" xfId="0" applyFont="1"/>
    <xf numFmtId="0" fontId="387" fillId="0" borderId="0" xfId="0" applyFont="1"/>
    <xf numFmtId="0" fontId="388" fillId="0" borderId="0" xfId="0" applyFont="1"/>
    <xf numFmtId="0" fontId="389" fillId="0" borderId="0" xfId="0" applyFont="1"/>
    <xf numFmtId="0" fontId="390" fillId="0" borderId="0" xfId="0" applyFont="1"/>
    <xf numFmtId="0" fontId="391" fillId="0" borderId="0" xfId="0" applyFont="1"/>
    <xf numFmtId="0" fontId="392" fillId="0" borderId="0" xfId="0" applyFont="1"/>
    <xf numFmtId="0" fontId="393" fillId="0" borderId="0" xfId="0" applyFont="1"/>
    <xf numFmtId="0" fontId="394" fillId="0" borderId="0" xfId="0" applyFont="1"/>
    <xf numFmtId="0" fontId="395" fillId="0" borderId="0" xfId="0" applyFont="1"/>
    <xf numFmtId="0" fontId="396" fillId="0" borderId="0" xfId="0" applyFont="1"/>
    <xf numFmtId="0" fontId="397" fillId="0" borderId="0" xfId="0" applyFont="1"/>
    <xf numFmtId="0" fontId="398" fillId="0" borderId="0" xfId="0" applyFont="1"/>
    <xf numFmtId="0" fontId="399" fillId="0" borderId="0" xfId="0" applyFont="1"/>
    <xf numFmtId="0" fontId="400" fillId="0" borderId="0" xfId="0" applyFont="1"/>
    <xf numFmtId="0" fontId="401" fillId="0" borderId="0" xfId="0" applyFont="1"/>
    <xf numFmtId="0" fontId="402" fillId="0" borderId="0" xfId="0" applyFont="1"/>
    <xf numFmtId="0" fontId="403" fillId="0" borderId="0" xfId="0" applyFont="1"/>
    <xf numFmtId="0" fontId="404" fillId="0" borderId="0" xfId="0" applyFont="1"/>
    <xf numFmtId="0" fontId="405" fillId="0" borderId="0" xfId="0" applyFont="1"/>
    <xf numFmtId="0" fontId="406" fillId="0" borderId="0" xfId="0" applyFont="1"/>
    <xf numFmtId="0" fontId="407" fillId="0" borderId="0" xfId="0" applyFont="1"/>
    <xf numFmtId="0" fontId="408" fillId="0" borderId="0" xfId="0" applyFont="1"/>
    <xf numFmtId="0" fontId="409" fillId="0" borderId="0" xfId="0" applyFont="1"/>
    <xf numFmtId="0" fontId="410" fillId="0" borderId="0" xfId="0" applyFont="1"/>
    <xf numFmtId="0" fontId="411" fillId="0" borderId="0" xfId="0" applyFont="1"/>
    <xf numFmtId="0" fontId="412" fillId="0" borderId="0" xfId="0" applyFont="1"/>
    <xf numFmtId="0" fontId="413" fillId="0" borderId="0" xfId="0" applyFont="1"/>
    <xf numFmtId="0" fontId="414" fillId="0" borderId="0" xfId="0" applyFont="1"/>
    <xf numFmtId="0" fontId="415" fillId="0" borderId="0" xfId="0" applyFont="1"/>
    <xf numFmtId="0" fontId="416" fillId="0" borderId="0" xfId="0" applyFont="1"/>
    <xf numFmtId="0" fontId="417" fillId="0" borderId="0" xfId="0" applyFont="1"/>
    <xf numFmtId="0" fontId="418" fillId="0" borderId="0" xfId="0" applyFont="1"/>
    <xf numFmtId="0" fontId="419" fillId="0" borderId="0" xfId="0" applyFont="1"/>
    <xf numFmtId="0" fontId="420" fillId="0" borderId="0" xfId="0" applyFont="1"/>
    <xf numFmtId="0" fontId="421" fillId="0" borderId="0" xfId="0" applyFont="1"/>
    <xf numFmtId="0" fontId="422" fillId="0" borderId="0" xfId="0" applyFont="1"/>
    <xf numFmtId="0" fontId="423" fillId="0" borderId="0" xfId="0" applyFont="1"/>
    <xf numFmtId="0" fontId="424" fillId="0" borderId="0" xfId="0" applyFont="1"/>
    <xf numFmtId="0" fontId="425" fillId="0" borderId="0" xfId="0" applyFont="1"/>
    <xf numFmtId="0" fontId="426" fillId="0" borderId="0" xfId="0" applyFont="1"/>
    <xf numFmtId="0" fontId="427" fillId="0" borderId="0" xfId="0" applyFont="1"/>
    <xf numFmtId="0" fontId="428" fillId="0" borderId="0" xfId="0" applyFont="1"/>
    <xf numFmtId="0" fontId="429" fillId="0" borderId="0" xfId="0" applyFont="1"/>
    <xf numFmtId="0" fontId="430" fillId="0" borderId="0" xfId="0" applyFont="1"/>
    <xf numFmtId="0" fontId="431" fillId="0" borderId="0" xfId="0" applyFont="1"/>
    <xf numFmtId="0" fontId="432" fillId="0" borderId="0" xfId="0" applyFont="1"/>
    <xf numFmtId="0" fontId="433" fillId="0" borderId="0" xfId="0" applyFont="1"/>
    <xf numFmtId="0" fontId="434" fillId="0" borderId="0" xfId="0" applyFont="1"/>
    <xf numFmtId="0" fontId="435" fillId="0" borderId="0" xfId="0" applyFont="1"/>
    <xf numFmtId="0" fontId="436" fillId="0" borderId="0" xfId="0" applyFont="1"/>
    <xf numFmtId="0" fontId="437" fillId="0" borderId="0" xfId="0" applyFont="1"/>
    <xf numFmtId="0" fontId="438" fillId="0" borderId="0" xfId="0" applyFont="1"/>
    <xf numFmtId="0" fontId="439" fillId="0" borderId="0" xfId="0" applyFont="1"/>
    <xf numFmtId="0" fontId="440" fillId="0" borderId="0" xfId="0" applyFont="1"/>
    <xf numFmtId="0" fontId="441" fillId="0" borderId="0" xfId="0" applyFont="1"/>
    <xf numFmtId="0" fontId="442" fillId="0" borderId="0" xfId="0" applyFont="1"/>
    <xf numFmtId="0" fontId="443" fillId="0" borderId="0" xfId="0" applyFont="1"/>
    <xf numFmtId="0" fontId="444" fillId="0" borderId="0" xfId="0" applyFont="1"/>
    <xf numFmtId="0" fontId="445" fillId="0" borderId="0" xfId="0" applyFont="1"/>
    <xf numFmtId="0" fontId="446" fillId="0" borderId="0" xfId="0" applyFont="1"/>
    <xf numFmtId="0" fontId="447" fillId="0" borderId="0" xfId="0" applyFont="1"/>
    <xf numFmtId="0" fontId="448" fillId="0" borderId="0" xfId="0" applyFont="1"/>
    <xf numFmtId="0" fontId="449" fillId="0" borderId="0" xfId="0" applyFont="1"/>
    <xf numFmtId="0" fontId="450" fillId="0" borderId="0" xfId="0" applyFont="1"/>
    <xf numFmtId="0" fontId="451" fillId="0" borderId="0" xfId="0" applyFont="1"/>
    <xf numFmtId="0" fontId="452" fillId="0" borderId="0" xfId="0" applyFont="1"/>
    <xf numFmtId="0" fontId="453" fillId="0" borderId="0" xfId="0" applyFont="1"/>
    <xf numFmtId="0" fontId="454" fillId="0" borderId="0" xfId="0" applyFont="1"/>
    <xf numFmtId="0" fontId="455" fillId="0" borderId="0" xfId="0" applyFont="1" applyAlignment="1">
      <alignment vertical="center"/>
    </xf>
    <xf numFmtId="0" fontId="45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3A%2F%2Fdx.doi.org%2F10.20472%2FES.2019.8.2.009" TargetMode="External"/><Relationship Id="rId299" Type="http://schemas.openxmlformats.org/officeDocument/2006/relationships/hyperlink" Target="https%3A%2F%2Fwww.webofscience.com%2Fwos%2Fwoscc%2Ffull-record%2FWOS%3A000218848700003" TargetMode="External"/><Relationship Id="rId21" Type="http://schemas.openxmlformats.org/officeDocument/2006/relationships/hyperlink" Target="https%3A%2F%2Fwww.webofscience.com%2Fwos%2Fwoscc%2Ffull-record%2FWOS%3A000992820000001" TargetMode="External"/><Relationship Id="rId63" Type="http://schemas.openxmlformats.org/officeDocument/2006/relationships/hyperlink" Target="http%3A%2F%2Fdx.doi.org%2F10.20472%2FES.2020.9.1.003" TargetMode="External"/><Relationship Id="rId159" Type="http://schemas.openxmlformats.org/officeDocument/2006/relationships/hyperlink" Target="https%3A%2F%2Fwww.webofscience.com%2Fwos%2Fwoscc%2Ffull-record%2FWOS%3A000503977600008" TargetMode="External"/><Relationship Id="rId324" Type="http://schemas.openxmlformats.org/officeDocument/2006/relationships/hyperlink" Target="https%3A%2F%2Fwww.webofscience.com%2Fwos%2Fwoscc%2Ffull-record%2FWOS%3A000901443200005" TargetMode="External"/><Relationship Id="rId366" Type="http://schemas.openxmlformats.org/officeDocument/2006/relationships/hyperlink" Target="https%3A%2F%2Fwww.webofscience.com%2Fwos%2Fwoscc%2Ffull-record%2FWOS%3A001519409000001" TargetMode="External"/><Relationship Id="rId170" Type="http://schemas.openxmlformats.org/officeDocument/2006/relationships/hyperlink" Target="http%3A%2F%2Fdx.doi.org%2F10.20472%2FES.2019.8.1.008" TargetMode="External"/><Relationship Id="rId226" Type="http://schemas.openxmlformats.org/officeDocument/2006/relationships/hyperlink" Target="https%3A%2F%2Fwww.webofscience.com%2Fwos%2Fwoscc%2Ffull-record%2FWOS%3A000218855100007" TargetMode="External"/><Relationship Id="rId433" Type="http://schemas.openxmlformats.org/officeDocument/2006/relationships/hyperlink" Target="https%3A%2F%2Fwww.webofscience.com%2Fwos%2Fwoscc%2Ffull-record%2FWOS%3A001672652700004" TargetMode="External"/><Relationship Id="rId268" Type="http://schemas.openxmlformats.org/officeDocument/2006/relationships/hyperlink" Target="https%3A%2F%2Fwww.webofscience.com%2Fwos%2Fwoscc%2Ffull-record%2FWOS%3A001672652700007" TargetMode="External"/><Relationship Id="rId32" Type="http://schemas.openxmlformats.org/officeDocument/2006/relationships/hyperlink" Target="https%3A%2F%2Fwww.webofscience.com%2Fwos%2Fwoscc%2Ffull-record%2FWOS%3A000218847000004" TargetMode="External"/><Relationship Id="rId74" Type="http://schemas.openxmlformats.org/officeDocument/2006/relationships/hyperlink" Target="https%3A%2F%2Fwww.webofscience.com%2Fwos%2Fwoscc%2Ffull-record%2FWOS%3A000503977600007" TargetMode="External"/><Relationship Id="rId128" Type="http://schemas.openxmlformats.org/officeDocument/2006/relationships/hyperlink" Target="https%3A%2F%2Fwww.webofscience.com%2Fwos%2Fwoscc%2Ffull-record%2FWOS%3A001501924100001" TargetMode="External"/><Relationship Id="rId335" Type="http://schemas.openxmlformats.org/officeDocument/2006/relationships/hyperlink" Target="http%3A%2F%2Fdx.doi.org%2F10.20472%2FES.2017.6.1.003" TargetMode="External"/><Relationship Id="rId377" Type="http://schemas.openxmlformats.org/officeDocument/2006/relationships/hyperlink" Target="http%3A%2F%2Fdx.doi.org%2F10.20472%2FES.2020.9.2.004" TargetMode="External"/><Relationship Id="rId5" Type="http://schemas.openxmlformats.org/officeDocument/2006/relationships/hyperlink" Target="http%3A%2F%2Fdx.doi.org%2F10.20472%2FES.2015.4.3.001" TargetMode="External"/><Relationship Id="rId181" Type="http://schemas.openxmlformats.org/officeDocument/2006/relationships/hyperlink" Target="https%3A%2F%2Fwww.webofscience.com%2Fwos%2Fwoscc%2Ffull-record%2FWOS%3A001708210100001" TargetMode="External"/><Relationship Id="rId237" Type="http://schemas.openxmlformats.org/officeDocument/2006/relationships/hyperlink" Target="https%3A%2F%2Fwww.webofscience.com%2Fwos%2Fwoscc%2Ffull-record%2FWOS%3A000503977600002" TargetMode="External"/><Relationship Id="rId402" Type="http://schemas.openxmlformats.org/officeDocument/2006/relationships/hyperlink" Target="https%3A%2F%2Fwww.webofscience.com%2Fwos%2Fwoscc%2Ffull-record%2FWOS%3A000218863600001" TargetMode="External"/><Relationship Id="rId279" Type="http://schemas.openxmlformats.org/officeDocument/2006/relationships/hyperlink" Target="https%3A%2F%2Fwww.webofscience.com%2Fwos%2Fwoscc%2Ffull-record%2FWOS%3A000600905100008" TargetMode="External"/><Relationship Id="rId444" Type="http://schemas.openxmlformats.org/officeDocument/2006/relationships/hyperlink" Target="https%3A%2F%2Fwww.webofscience.com%2Fwos%2Fwoscc%2Ffull-record%2FWOS%3A000375775900003" TargetMode="External"/><Relationship Id="rId43" Type="http://schemas.openxmlformats.org/officeDocument/2006/relationships/hyperlink" Target="https%3A%2F%2Fwww.webofscience.com%2Fwos%2Fwoscc%2Ffull-record%2FWOS%3A000472956500003" TargetMode="External"/><Relationship Id="rId139" Type="http://schemas.openxmlformats.org/officeDocument/2006/relationships/hyperlink" Target="https%3A%2F%2Fwww.webofscience.com%2Fwos%2Fwoscc%2Ffull-record%2FWOS%3A000218866300005" TargetMode="External"/><Relationship Id="rId290" Type="http://schemas.openxmlformats.org/officeDocument/2006/relationships/hyperlink" Target="https%3A%2F%2Fwww.webofscience.com%2Fwos%2Fwoscc%2Ffull-record%2FWOS%3A001362946300005" TargetMode="External"/><Relationship Id="rId304" Type="http://schemas.openxmlformats.org/officeDocument/2006/relationships/hyperlink" Target="http%3A%2F%2Fdx.doi.org%2F10.52950%2FES.2023.12.2.002" TargetMode="External"/><Relationship Id="rId346" Type="http://schemas.openxmlformats.org/officeDocument/2006/relationships/hyperlink" Target="http%3A%2F%2Fdx.doi.org%2F10.31181%2Fijes1412025181" TargetMode="External"/><Relationship Id="rId388" Type="http://schemas.openxmlformats.org/officeDocument/2006/relationships/hyperlink" Target="http%3A%2F%2Fdx.doi.org%2F10.52950%2FES.2024.13.2.002" TargetMode="External"/><Relationship Id="rId85" Type="http://schemas.openxmlformats.org/officeDocument/2006/relationships/hyperlink" Target="http%3A%2F%2Fdx.doi.org%2F10.20472%2FES.2019.8.2.011" TargetMode="External"/><Relationship Id="rId150" Type="http://schemas.openxmlformats.org/officeDocument/2006/relationships/hyperlink" Target="http%3A%2F%2Fdx.doi.org%2F10.52950%2FES.2023.12.1.006" TargetMode="External"/><Relationship Id="rId192" Type="http://schemas.openxmlformats.org/officeDocument/2006/relationships/hyperlink" Target="http%3A%2F%2Fdx.doi.org%2F10.52950%2FES.2021.10.2.001" TargetMode="External"/><Relationship Id="rId206" Type="http://schemas.openxmlformats.org/officeDocument/2006/relationships/hyperlink" Target="https%3A%2F%2Fwww.webofscience.com%2Fwos%2Fwoscc%2Ffull-record%2FWOS%3A000218866300001" TargetMode="External"/><Relationship Id="rId413" Type="http://schemas.openxmlformats.org/officeDocument/2006/relationships/hyperlink" Target="http%3A%2F%2Fdx.doi.org%2F10.52950%2FES.2024.13.2.006" TargetMode="External"/><Relationship Id="rId248" Type="http://schemas.openxmlformats.org/officeDocument/2006/relationships/hyperlink" Target="https%3A%2F%2Fwww.webofscience.com%2Fwos%2Fwoscc%2Ffull-record%2FWOS%3A001123624300002" TargetMode="External"/><Relationship Id="rId12" Type="http://schemas.openxmlformats.org/officeDocument/2006/relationships/hyperlink" Target="http%3A%2F%2Fdx.doi.org%2F10.20472%2FES.2020.9.2.001" TargetMode="External"/><Relationship Id="rId108" Type="http://schemas.openxmlformats.org/officeDocument/2006/relationships/hyperlink" Target="https%3A%2F%2Fwww.webofscience.com%2Fwos%2Fwoscc%2Ffull-record%2FWOS%3A000600905100002" TargetMode="External"/><Relationship Id="rId315" Type="http://schemas.openxmlformats.org/officeDocument/2006/relationships/hyperlink" Target="https%3A%2F%2Fwww.webofscience.com%2Fwos%2Fwoscc%2Ffull-record%2FWOS%3A000423929800004" TargetMode="External"/><Relationship Id="rId357" Type="http://schemas.openxmlformats.org/officeDocument/2006/relationships/hyperlink" Target="https%3A%2F%2Fwww.webofscience.com%2Fwos%2Fwoscc%2Ffull-record%2FWOS%3A000472956500006" TargetMode="External"/><Relationship Id="rId54" Type="http://schemas.openxmlformats.org/officeDocument/2006/relationships/hyperlink" Target="http%3A%2F%2Fdx.doi.org%2F10.20472%2FES.2020.9.1.002" TargetMode="External"/><Relationship Id="rId96" Type="http://schemas.openxmlformats.org/officeDocument/2006/relationships/hyperlink" Target="http%3A%2F%2Fdx.doi.org%2F10.20472%2FES.2016.5.2.001" TargetMode="External"/><Relationship Id="rId161" Type="http://schemas.openxmlformats.org/officeDocument/2006/relationships/hyperlink" Target="https%3A%2F%2Fwww.webofscience.com%2Fwos%2Fwoscc%2Ffull-record%2FWOS%3A001228320800005" TargetMode="External"/><Relationship Id="rId217" Type="http://schemas.openxmlformats.org/officeDocument/2006/relationships/hyperlink" Target="https%3A%2F%2Fwww.webofscience.com%2Fwos%2Fwoscc%2Ffull-record%2FWOS%3A000543252500005" TargetMode="External"/><Relationship Id="rId399" Type="http://schemas.openxmlformats.org/officeDocument/2006/relationships/hyperlink" Target="http%3A%2F%2Fdx.doi.org%2F10.20472%2FES.2019.8.2.006" TargetMode="External"/><Relationship Id="rId259" Type="http://schemas.openxmlformats.org/officeDocument/2006/relationships/hyperlink" Target="http%3A%2F%2Fdx.doi.org%2F10.20472%2FES.2015.4.4.002" TargetMode="External"/><Relationship Id="rId424" Type="http://schemas.openxmlformats.org/officeDocument/2006/relationships/hyperlink" Target="https%3A%2F%2Fwww.webofscience.com%2Fwos%2Fwoscc%2Ffull-record%2FWOS%3A000390197400003" TargetMode="External"/><Relationship Id="rId23" Type="http://schemas.openxmlformats.org/officeDocument/2006/relationships/hyperlink" Target="https%3A%2F%2Fwww.webofscience.com%2Fwos%2Fwoscc%2Ffull-record%2FWOS%3A000423929800005" TargetMode="External"/><Relationship Id="rId119" Type="http://schemas.openxmlformats.org/officeDocument/2006/relationships/hyperlink" Target="http%3A%2F%2Fdx.doi.org%2F10.20472%2FES.2018.7.2.004" TargetMode="External"/><Relationship Id="rId270" Type="http://schemas.openxmlformats.org/officeDocument/2006/relationships/hyperlink" Target="https%3A%2F%2Fwww.webofscience.com%2Fwos%2Fwoscc%2Ffull-record%2FWOS%3A001568893600001" TargetMode="External"/><Relationship Id="rId326" Type="http://schemas.openxmlformats.org/officeDocument/2006/relationships/hyperlink" Target="https%3A%2F%2Fwww.webofscience.com%2Fwos%2Fwoscc%2Ffull-record%2FWOS%3A000901443200009" TargetMode="External"/><Relationship Id="rId65" Type="http://schemas.openxmlformats.org/officeDocument/2006/relationships/hyperlink" Target="http%3A%2F%2Fdx.doi.org%2F10.20472%2FES.2015.4.1.005" TargetMode="External"/><Relationship Id="rId130" Type="http://schemas.openxmlformats.org/officeDocument/2006/relationships/hyperlink" Target="https%3A%2F%2Fwww.webofscience.com%2Fwos%2Fwoscc%2Ffull-record%2FWOS%3A001519409000002" TargetMode="External"/><Relationship Id="rId368" Type="http://schemas.openxmlformats.org/officeDocument/2006/relationships/hyperlink" Target="https%3A%2F%2Fwww.webofscience.com%2Fwos%2Fwoscc%2Ffull-record%2FWOS%3A001580875200001" TargetMode="External"/><Relationship Id="rId172" Type="http://schemas.openxmlformats.org/officeDocument/2006/relationships/hyperlink" Target="https%3A%2F%2Fwww.webofscience.com%2Fwos%2Fwoscc%2Ffull-record%2FWOS%3A000375775900002" TargetMode="External"/><Relationship Id="rId228" Type="http://schemas.openxmlformats.org/officeDocument/2006/relationships/hyperlink" Target="https%3A%2F%2Fwww.webofscience.com%2Fwos%2Fwoscc%2Ffull-record%2FWOS%3A001726949700001" TargetMode="External"/><Relationship Id="rId435" Type="http://schemas.openxmlformats.org/officeDocument/2006/relationships/hyperlink" Target="https%3A%2F%2Fwww.webofscience.com%2Fwos%2Fwoscc%2Ffull-record%2FWOS%3A001556036400001" TargetMode="External"/><Relationship Id="rId281" Type="http://schemas.openxmlformats.org/officeDocument/2006/relationships/hyperlink" Target="https%3A%2F%2Fwww.webofscience.com%2Fwos%2Fwoscc%2Ffull-record%2FWOS%3A000503977600010" TargetMode="External"/><Relationship Id="rId337" Type="http://schemas.openxmlformats.org/officeDocument/2006/relationships/hyperlink" Target="http%3A%2F%2Fdx.doi.org%2F10.20472%2FES.2015.4.3.004" TargetMode="External"/><Relationship Id="rId34" Type="http://schemas.openxmlformats.org/officeDocument/2006/relationships/hyperlink" Target="https%3A%2F%2Fwww.webofscience.com%2Fwos%2Fwoscc%2Ffull-record%2FWOS%3A001508119200001" TargetMode="External"/><Relationship Id="rId76" Type="http://schemas.openxmlformats.org/officeDocument/2006/relationships/hyperlink" Target="https%3A%2F%2Fwww.webofscience.com%2Fwos%2Fwoscc%2Ffull-record%2FWOS%3A000432932500003" TargetMode="External"/><Relationship Id="rId141" Type="http://schemas.openxmlformats.org/officeDocument/2006/relationships/hyperlink" Target="https%3A%2F%2Fwww.webofscience.com%2Fwos%2Fwoscc%2Ffull-record%2FWOS%3A000218847000006" TargetMode="External"/><Relationship Id="rId379" Type="http://schemas.openxmlformats.org/officeDocument/2006/relationships/hyperlink" Target="http%3A%2F%2Fdx.doi.org%2F10.20472%2FES.2020.9.2.005" TargetMode="External"/><Relationship Id="rId7" Type="http://schemas.openxmlformats.org/officeDocument/2006/relationships/hyperlink" Target="https%3A%2F%2Fwww.webofscience.com%2Fwos%2Fwoscc%2Ffull-record%2FWOS%3A000218848700007" TargetMode="External"/><Relationship Id="rId183" Type="http://schemas.openxmlformats.org/officeDocument/2006/relationships/hyperlink" Target="https%3A%2F%2Fwww.webofscience.com%2Fwos%2Fwoscc%2Ffull-record%2FWOS%3A001672652700009" TargetMode="External"/><Relationship Id="rId239" Type="http://schemas.openxmlformats.org/officeDocument/2006/relationships/hyperlink" Target="https%3A%2F%2Fwww.webofscience.com%2Fwos%2Fwoscc%2Ffull-record%2FWOS%3A000218864700005" TargetMode="External"/><Relationship Id="rId390" Type="http://schemas.openxmlformats.org/officeDocument/2006/relationships/hyperlink" Target="http%3A%2F%2Fdx.doi.org%2F10.52950%2FES.2023.12.2.001" TargetMode="External"/><Relationship Id="rId404" Type="http://schemas.openxmlformats.org/officeDocument/2006/relationships/hyperlink" Target="https%3A%2F%2Fwww.webofscience.com%2Fwos%2Fwoscc%2Ffull-record%2FWOS%3A000218850100003" TargetMode="External"/><Relationship Id="rId446" Type="http://schemas.openxmlformats.org/officeDocument/2006/relationships/hyperlink" Target="https%3A%2F%2Fwww.webofscience.com%2Fwos%2Fwoscc%2Ffull-record%2FWOS%3A000390198200001" TargetMode="External"/><Relationship Id="rId250" Type="http://schemas.openxmlformats.org/officeDocument/2006/relationships/hyperlink" Target="https%3A%2F%2Fwww.webofscience.com%2Fwos%2Fwoscc%2Ffull-record%2FWOS%3A001123624300005" TargetMode="External"/><Relationship Id="rId292" Type="http://schemas.openxmlformats.org/officeDocument/2006/relationships/hyperlink" Target="https%3A%2F%2Fwww.webofscience.com%2Fwos%2Fwoscc%2Ffull-record%2FWOS%3A000600905100007" TargetMode="External"/><Relationship Id="rId306" Type="http://schemas.openxmlformats.org/officeDocument/2006/relationships/hyperlink" Target="http%3A%2F%2Fdx.doi.org%2F10.52950%2FES.2023.12.2.006" TargetMode="External"/><Relationship Id="rId45" Type="http://schemas.openxmlformats.org/officeDocument/2006/relationships/hyperlink" Target="https%3A%2F%2Fwww.webofscience.com%2Fwos%2Fwoscc%2Ffull-record%2FWOS%3A000390197800001" TargetMode="External"/><Relationship Id="rId87" Type="http://schemas.openxmlformats.org/officeDocument/2006/relationships/hyperlink" Target="http%3A%2F%2Fdx.doi.org%2F10.20472%2FES.2018.7.2.005" TargetMode="External"/><Relationship Id="rId110" Type="http://schemas.openxmlformats.org/officeDocument/2006/relationships/hyperlink" Target="https%3A%2F%2Fwww.webofscience.com%2Fwos%2Fwoscc%2Ffull-record%2FWOS%3A000450671500003" TargetMode="External"/><Relationship Id="rId348" Type="http://schemas.openxmlformats.org/officeDocument/2006/relationships/hyperlink" Target="http%3A%2F%2Fdx.doi.org%2F10.52950%2FES.2024.13.2.004" TargetMode="External"/><Relationship Id="rId152" Type="http://schemas.openxmlformats.org/officeDocument/2006/relationships/hyperlink" Target="http%3A%2F%2Fdx.doi.org%2F10.52950%2FES.2023.12.2.005" TargetMode="External"/><Relationship Id="rId194" Type="http://schemas.openxmlformats.org/officeDocument/2006/relationships/hyperlink" Target="http%3A%2F%2Fdx.doi.org%2F10.20472%2FES.2020.9.2.006" TargetMode="External"/><Relationship Id="rId208" Type="http://schemas.openxmlformats.org/officeDocument/2006/relationships/hyperlink" Target="https%3A%2F%2Fwww.webofscience.com%2Fwos%2Fwoscc%2Ffull-record%2FWOS%3A000218863600005" TargetMode="External"/><Relationship Id="rId415" Type="http://schemas.openxmlformats.org/officeDocument/2006/relationships/hyperlink" Target="http%3A%2F%2Fdx.doi.org%2F10.52950%2FES.2023.12.1.004" TargetMode="External"/><Relationship Id="rId261" Type="http://schemas.openxmlformats.org/officeDocument/2006/relationships/hyperlink" Target="http%3A%2F%2Fdx.doi.org%2F10.20472%2FES.2015.4.1.004" TargetMode="External"/><Relationship Id="rId14" Type="http://schemas.openxmlformats.org/officeDocument/2006/relationships/hyperlink" Target="http%3A%2F%2Fdx.doi.org%2F10.20472%2FES.2018.7.2.002" TargetMode="External"/><Relationship Id="rId56" Type="http://schemas.openxmlformats.org/officeDocument/2006/relationships/hyperlink" Target="http%3A%2F%2Fdx.doi.org%2F10.20472%2FES.2019.8.2.001" TargetMode="External"/><Relationship Id="rId317" Type="http://schemas.openxmlformats.org/officeDocument/2006/relationships/hyperlink" Target="https%3A%2F%2Fwww.webofscience.com%2Fwos%2Fwoscc%2Ffull-record%2FWOS%3A000423929800006" TargetMode="External"/><Relationship Id="rId359" Type="http://schemas.openxmlformats.org/officeDocument/2006/relationships/hyperlink" Target="https%3A%2F%2Fwww.webofscience.com%2Fwos%2Fwoscc%2Ffull-record%2FWOS%3A000450671500007" TargetMode="External"/><Relationship Id="rId98" Type="http://schemas.openxmlformats.org/officeDocument/2006/relationships/hyperlink" Target="https%3A%2F%2Fwww.webofscience.com%2Fwos%2Fwoscc%2Ffull-record%2FWOS%3A000218857800001" TargetMode="External"/><Relationship Id="rId121" Type="http://schemas.openxmlformats.org/officeDocument/2006/relationships/hyperlink" Target="http%3A%2F%2Fdx.doi.org%2F10.20472%2FES.2017.6.2.001" TargetMode="External"/><Relationship Id="rId163" Type="http://schemas.openxmlformats.org/officeDocument/2006/relationships/hyperlink" Target="https%3A%2F%2Fwww.webofscience.com%2Fwos%2Fwoscc%2Ffull-record%2FWOS%3A001375713500002" TargetMode="External"/><Relationship Id="rId219" Type="http://schemas.openxmlformats.org/officeDocument/2006/relationships/hyperlink" Target="https%3A%2F%2Fwww.webofscience.com%2Fwos%2Fwoscc%2Ffull-record%2FWOS%3A000503977600004" TargetMode="External"/><Relationship Id="rId370" Type="http://schemas.openxmlformats.org/officeDocument/2006/relationships/hyperlink" Target="https%3A%2F%2Fwww.webofscience.com%2Fwos%2Fwoscc%2Ffull-record%2FWOS%3A001508119200002" TargetMode="External"/><Relationship Id="rId426" Type="http://schemas.openxmlformats.org/officeDocument/2006/relationships/hyperlink" Target="https%3A%2F%2Fwww.webofscience.com%2Fwos%2Fwoscc%2Ffull-record%2FWOS%3A000218866300004" TargetMode="External"/><Relationship Id="rId230" Type="http://schemas.openxmlformats.org/officeDocument/2006/relationships/hyperlink" Target="https%3A%2F%2Fwww.webofscience.com%2Fwos%2Fwoscc%2Ffull-record%2FWOS%3A001229313100001" TargetMode="External"/><Relationship Id="rId25" Type="http://schemas.openxmlformats.org/officeDocument/2006/relationships/hyperlink" Target="http%3A%2F%2Fdx.doi.org%2F10.20472%2FES.2016.5.4.002" TargetMode="External"/><Relationship Id="rId67" Type="http://schemas.openxmlformats.org/officeDocument/2006/relationships/hyperlink" Target="https%3A%2F%2Fwww.webofscience.com%2Fwos%2Fwoscc%2Ffull-record%2FWOS%3A000218855100003" TargetMode="External"/><Relationship Id="rId272" Type="http://schemas.openxmlformats.org/officeDocument/2006/relationships/hyperlink" Target="https%3A%2F%2Fwww.webofscience.com%2Fwos%2Fwoscc%2Ffull-record%2FWOS%3A001228320800004" TargetMode="External"/><Relationship Id="rId328" Type="http://schemas.openxmlformats.org/officeDocument/2006/relationships/hyperlink" Target="https%3A%2F%2Fwww.webofscience.com%2Fwos%2Fwoscc%2Ffull-record%2FWOS%3A000703061400001" TargetMode="External"/><Relationship Id="rId132" Type="http://schemas.openxmlformats.org/officeDocument/2006/relationships/hyperlink" Target="http%3A%2F%2Fdx.doi.org%2F10.20472%2FES.2020.9.1.012" TargetMode="External"/><Relationship Id="rId174" Type="http://schemas.openxmlformats.org/officeDocument/2006/relationships/hyperlink" Target="https%3A%2F%2Fwww.webofscience.com%2Fwos%2Fwoscc%2Ffull-record%2FWOS%3A000218859600003" TargetMode="External"/><Relationship Id="rId381" Type="http://schemas.openxmlformats.org/officeDocument/2006/relationships/hyperlink" Target="http%3A%2F%2Fdx.doi.org%2F10.20472%2FES.2017.6.1.002" TargetMode="External"/><Relationship Id="rId241" Type="http://schemas.openxmlformats.org/officeDocument/2006/relationships/hyperlink" Target="https%3A%2F%2Fwww.webofscience.com%2Fwos%2Fwoscc%2Ffull-record%2FWOS%3A000218853000003" TargetMode="External"/><Relationship Id="rId437" Type="http://schemas.openxmlformats.org/officeDocument/2006/relationships/hyperlink" Target="https%3A%2F%2Fwww.webofscience.com%2Fwos%2Fwoscc%2Ffull-record%2FWOS%3A000703061400003" TargetMode="External"/><Relationship Id="rId36" Type="http://schemas.openxmlformats.org/officeDocument/2006/relationships/hyperlink" Target="https%3A%2F%2Fwww.webofscience.com%2Fwos%2Fwoscc%2Ffull-record%2FWOS%3A001538556800001" TargetMode="External"/><Relationship Id="rId283" Type="http://schemas.openxmlformats.org/officeDocument/2006/relationships/hyperlink" Target="http%3A%2F%2Fdx.doi.org%2F10.31181%2Fijes1512026223" TargetMode="External"/><Relationship Id="rId339" Type="http://schemas.openxmlformats.org/officeDocument/2006/relationships/hyperlink" Target="https%3A%2F%2Fwww.webofscience.com%2Fwos%2Fwoscc%2Ffull-record%2FWOS%3A000218855100002" TargetMode="External"/><Relationship Id="rId78" Type="http://schemas.openxmlformats.org/officeDocument/2006/relationships/hyperlink" Target="https%3A%2F%2Fwww.webofscience.com%2Fwos%2Fwoscc%2Ffull-record%2FWOS%3A000401912700004" TargetMode="External"/><Relationship Id="rId101" Type="http://schemas.openxmlformats.org/officeDocument/2006/relationships/hyperlink" Target="https%3A%2F%2Fwww.webofscience.com%2Fwos%2Fwoscc%2Ffull-record%2FWOS%3A000218850100002" TargetMode="External"/><Relationship Id="rId143" Type="http://schemas.openxmlformats.org/officeDocument/2006/relationships/hyperlink" Target="https%3A%2F%2Fwww.webofscience.com%2Fwos%2Fwoscc%2Ffull-record%2FWOS%3A001672652700005" TargetMode="External"/><Relationship Id="rId185" Type="http://schemas.openxmlformats.org/officeDocument/2006/relationships/hyperlink" Target="https%3A%2F%2Fwww.webofscience.com%2Fwos%2Fwoscc%2Ffull-record%2FWOS%3A001568893600003" TargetMode="External"/><Relationship Id="rId350" Type="http://schemas.openxmlformats.org/officeDocument/2006/relationships/hyperlink" Target="http%3A%2F%2Fdx.doi.org%2F10.52950%2FES.2023.12.1.009" TargetMode="External"/><Relationship Id="rId406" Type="http://schemas.openxmlformats.org/officeDocument/2006/relationships/hyperlink" Target="https%3A%2F%2Fwww.webofscience.com%2Fwos%2Fwoscc%2Ffull-record%2FWOS%3A000218853000005" TargetMode="External"/><Relationship Id="rId9" Type="http://schemas.openxmlformats.org/officeDocument/2006/relationships/hyperlink" Target="https%3A%2F%2Fwww.webofscience.com%2Fwos%2Fwoscc%2Ffull-record%2FWOS%3A001568893600002" TargetMode="External"/><Relationship Id="rId210" Type="http://schemas.openxmlformats.org/officeDocument/2006/relationships/hyperlink" Target="http%3A%2F%2Fdx.doi.org%2F10.52950%2FES.2022.11.2.008" TargetMode="External"/><Relationship Id="rId392" Type="http://schemas.openxmlformats.org/officeDocument/2006/relationships/hyperlink" Target="http%3A%2F%2Fdx.doi.org%2F10.52950%2FES.2022.11.2.002" TargetMode="External"/><Relationship Id="rId448" Type="http://schemas.openxmlformats.org/officeDocument/2006/relationships/hyperlink" Target="https%3A%2F%2Fwww.webofscience.com%2Fwos%2Fwoscc%2Ffull-record%2FWOS%3A000218862800002" TargetMode="External"/><Relationship Id="rId252" Type="http://schemas.openxmlformats.org/officeDocument/2006/relationships/hyperlink" Target="https%3A%2F%2Fwww.webofscience.com%2Fwos%2Fwoscc%2Ffull-record%2FWOS%3A000472956500005" TargetMode="External"/><Relationship Id="rId294" Type="http://schemas.openxmlformats.org/officeDocument/2006/relationships/hyperlink" Target="https%3A%2F%2Fwww.webofscience.com%2Fwos%2Fwoscc%2Ffull-record%2FWOS%3A000390197400004" TargetMode="External"/><Relationship Id="rId308" Type="http://schemas.openxmlformats.org/officeDocument/2006/relationships/hyperlink" Target="http%3A%2F%2Fdx.doi.org%2F10.52950%2FES.2021.10.2.004" TargetMode="External"/><Relationship Id="rId47" Type="http://schemas.openxmlformats.org/officeDocument/2006/relationships/hyperlink" Target="https%3A%2F%2Fwww.webofscience.com%2Fwos%2Fwoscc%2Ffull-record%2FWOS%3A000218864700003" TargetMode="External"/><Relationship Id="rId89" Type="http://schemas.openxmlformats.org/officeDocument/2006/relationships/hyperlink" Target="https%3A%2F%2Fwww.webofscience.com%2Fwos%2Fwoscc%2Ffull-record%2FWOS%3A000218857800004" TargetMode="External"/><Relationship Id="rId112" Type="http://schemas.openxmlformats.org/officeDocument/2006/relationships/hyperlink" Target="https%3A%2F%2Fwww.webofscience.com%2Fwos%2Fwoscc%2Ffull-record%2FWOS%3A000390197400002" TargetMode="External"/><Relationship Id="rId154" Type="http://schemas.openxmlformats.org/officeDocument/2006/relationships/hyperlink" Target="http%3A%2F%2Fdx.doi.org%2F10.20472%2FES.2019.8.1.001" TargetMode="External"/><Relationship Id="rId361" Type="http://schemas.openxmlformats.org/officeDocument/2006/relationships/hyperlink" Target="https%3A%2F%2Fwww.webofscience.com%2Fwos%2Fwoscc%2Ffull-record%2FWOS%3A000423929800002" TargetMode="External"/><Relationship Id="rId196" Type="http://schemas.openxmlformats.org/officeDocument/2006/relationships/hyperlink" Target="http%3A%2F%2Fdx.doi.org%2F10.20472%2FES.2019.8.2.005" TargetMode="External"/><Relationship Id="rId417" Type="http://schemas.openxmlformats.org/officeDocument/2006/relationships/hyperlink" Target="http%3A%2F%2Fdx.doi.org%2F10.52950%2FES.2022.11.2.005" TargetMode="External"/><Relationship Id="rId16" Type="http://schemas.openxmlformats.org/officeDocument/2006/relationships/hyperlink" Target="http%3A%2F%2Fdx.doi.org%2F10.31181%2Fijes1512026199" TargetMode="External"/><Relationship Id="rId221" Type="http://schemas.openxmlformats.org/officeDocument/2006/relationships/hyperlink" Target="https%3A%2F%2Fwww.webofscience.com%2Fwos%2Fwoscc%2Ffull-record%2FWOS%3A000450671500001" TargetMode="External"/><Relationship Id="rId263" Type="http://schemas.openxmlformats.org/officeDocument/2006/relationships/hyperlink" Target="http%3A%2F%2Fdx.doi.org%2F10.31181%2Fijes1512026249" TargetMode="External"/><Relationship Id="rId319" Type="http://schemas.openxmlformats.org/officeDocument/2006/relationships/hyperlink" Target="https%3A%2F%2Fwww.webofscience.com%2Fwos%2Fwoscc%2Ffull-record%2FWOS%3A000218856900003" TargetMode="External"/><Relationship Id="rId58" Type="http://schemas.openxmlformats.org/officeDocument/2006/relationships/hyperlink" Target="http%3A%2F%2Fdx.doi.org%2F10.20472%2FES.2018.7.1.001" TargetMode="External"/><Relationship Id="rId123" Type="http://schemas.openxmlformats.org/officeDocument/2006/relationships/hyperlink" Target="https%3A%2F%2Fwww.webofscience.com%2Fwos%2Fwoscc%2Ffull-record%2FWOS%3A000218860900002" TargetMode="External"/><Relationship Id="rId330" Type="http://schemas.openxmlformats.org/officeDocument/2006/relationships/hyperlink" Target="https%3A%2F%2Fwww.webofscience.com%2Fwos%2Fwoscc%2Ffull-record%2FWOS%3A000703061400002" TargetMode="External"/><Relationship Id="rId165" Type="http://schemas.openxmlformats.org/officeDocument/2006/relationships/hyperlink" Target="https%3A%2F%2Fwww.webofscience.com%2Fwos%2Fwoscc%2Ffull-record%2FWOS%3A000735775500006" TargetMode="External"/><Relationship Id="rId372" Type="http://schemas.openxmlformats.org/officeDocument/2006/relationships/hyperlink" Target="https%3A%2F%2Fwww.webofscience.com%2Fwos%2Fwoscc%2Ffull-record%2FWOS%3A001228320800002" TargetMode="External"/><Relationship Id="rId428" Type="http://schemas.openxmlformats.org/officeDocument/2006/relationships/hyperlink" Target="https%3A%2F%2Fwww.webofscience.com%2Fwos%2Fwoscc%2Ffull-record%2FWOS%3A000218850100006" TargetMode="External"/><Relationship Id="rId232" Type="http://schemas.openxmlformats.org/officeDocument/2006/relationships/hyperlink" Target="https%3A%2F%2Fwww.webofscience.com%2Fwos%2Fwoscc%2Ffull-record%2FWOS%3A000901443200004" TargetMode="External"/><Relationship Id="rId274" Type="http://schemas.openxmlformats.org/officeDocument/2006/relationships/hyperlink" Target="http%3A%2F%2Fdx.doi.org%2F10.52950%2FES.2021.10.2.003" TargetMode="External"/><Relationship Id="rId27" Type="http://schemas.openxmlformats.org/officeDocument/2006/relationships/hyperlink" Target="http%3A%2F%2Fdx.doi.org%2F10.20472%2FES.2016.5.4.004" TargetMode="External"/><Relationship Id="rId69" Type="http://schemas.openxmlformats.org/officeDocument/2006/relationships/hyperlink" Target="https%3A%2F%2Fwww.webofscience.com%2Fwos%2Fwoscc%2Ffull-record%2FWOS%3A000218848700006" TargetMode="External"/><Relationship Id="rId134" Type="http://schemas.openxmlformats.org/officeDocument/2006/relationships/hyperlink" Target="http%3A%2F%2Fdx.doi.org%2F10.20472%2FES.2019.8.1.002" TargetMode="External"/><Relationship Id="rId80" Type="http://schemas.openxmlformats.org/officeDocument/2006/relationships/hyperlink" Target="https%3A%2F%2Fwww.webofscience.com%2Fwos%2Fwoscc%2Ffull-record%2FWOS%3A000218860900004" TargetMode="External"/><Relationship Id="rId176" Type="http://schemas.openxmlformats.org/officeDocument/2006/relationships/hyperlink" Target="http%3A%2F%2Fdx.doi.org%2F10.31181%2Fijes1512026236" TargetMode="External"/><Relationship Id="rId341" Type="http://schemas.openxmlformats.org/officeDocument/2006/relationships/hyperlink" Target="https%3A%2F%2Fwww.webofscience.com%2Fwos%2Fwoscc%2Ffull-record%2FWOS%3A001750803600001" TargetMode="External"/><Relationship Id="rId383" Type="http://schemas.openxmlformats.org/officeDocument/2006/relationships/hyperlink" Target="http%3A%2F%2Fdx.doi.org%2F10.20472%2FES.2016.5.4.003" TargetMode="External"/><Relationship Id="rId439" Type="http://schemas.openxmlformats.org/officeDocument/2006/relationships/hyperlink" Target="https%3A%2F%2Fwww.webofscience.com%2Fwos%2Fwoscc%2Ffull-record%2FWOS%3A000703061400004" TargetMode="External"/><Relationship Id="rId201" Type="http://schemas.openxmlformats.org/officeDocument/2006/relationships/hyperlink" Target="https%3A%2F%2Fwww.webofscience.com%2Fwos%2Fwoscc%2Ffull-record%2FWOS%3A000401912700001" TargetMode="External"/><Relationship Id="rId243" Type="http://schemas.openxmlformats.org/officeDocument/2006/relationships/hyperlink" Target="http%3A%2F%2Fdx.doi.org%2F10.31181%2Fijes1412025179" TargetMode="External"/><Relationship Id="rId285" Type="http://schemas.openxmlformats.org/officeDocument/2006/relationships/hyperlink" Target="http%3A%2F%2Fdx.doi.org%2F10.31181%2Fijes1412025180" TargetMode="External"/><Relationship Id="rId450" Type="http://schemas.openxmlformats.org/officeDocument/2006/relationships/hyperlink" Target="https%3A%2F%2Fwww.webofscience.com%2Fwos%2Fwoscc%2Ffull-record%2FWOS%3A000218862800003" TargetMode="External"/><Relationship Id="rId38" Type="http://schemas.openxmlformats.org/officeDocument/2006/relationships/hyperlink" Target="https%3A%2F%2Fwww.webofscience.com%2Fwos%2Fwoscc%2Ffull-record%2FWOS%3A000791160500003" TargetMode="External"/><Relationship Id="rId103" Type="http://schemas.openxmlformats.org/officeDocument/2006/relationships/hyperlink" Target="https%3A%2F%2Fwww.webofscience.com%2Fwos%2Fwoscc%2Ffull-record%2FWOS%3A001362946300001" TargetMode="External"/><Relationship Id="rId310" Type="http://schemas.openxmlformats.org/officeDocument/2006/relationships/hyperlink" Target="http%3A%2F%2Fdx.doi.org%2F10.20472%2FES.2018.7.1.002" TargetMode="External"/><Relationship Id="rId91" Type="http://schemas.openxmlformats.org/officeDocument/2006/relationships/hyperlink" Target="https%3A%2F%2Fwww.webofscience.com%2Fwos%2Fwoscc%2Ffull-record%2FWOS%3A000218848700004" TargetMode="External"/><Relationship Id="rId145" Type="http://schemas.openxmlformats.org/officeDocument/2006/relationships/hyperlink" Target="https%3A%2F%2Fwww.webofscience.com%2Fwos%2Fwoscc%2Ffull-record%2FWOS%3A001375713500001" TargetMode="External"/><Relationship Id="rId187" Type="http://schemas.openxmlformats.org/officeDocument/2006/relationships/hyperlink" Target="https%3A%2F%2Fwww.webofscience.com%2Fwos%2Fwoscc%2Ffull-record%2FWOS%3A000735775500009" TargetMode="External"/><Relationship Id="rId352" Type="http://schemas.openxmlformats.org/officeDocument/2006/relationships/hyperlink" Target="http%3A%2F%2Fdx.doi.org%2F10.52950%2FES.2022.11.2.007" TargetMode="External"/><Relationship Id="rId394" Type="http://schemas.openxmlformats.org/officeDocument/2006/relationships/hyperlink" Target="https%3A%2F%2Fwww.webofscience.com%2Fwos%2Fwoscc%2Ffull-record%2FWOS%3A000791160500009" TargetMode="External"/><Relationship Id="rId408" Type="http://schemas.openxmlformats.org/officeDocument/2006/relationships/hyperlink" Target="https%3A%2F%2Fwww.webofscience.com%2Fwos%2Fwoscc%2Ffull-record%2FWOS%3A001672652700006" TargetMode="External"/><Relationship Id="rId212" Type="http://schemas.openxmlformats.org/officeDocument/2006/relationships/hyperlink" Target="http%3A%2F%2Fdx.doi.org%2F10.52950%2FES.2021.10.1.008" TargetMode="External"/><Relationship Id="rId254" Type="http://schemas.openxmlformats.org/officeDocument/2006/relationships/hyperlink" Target="https%3A%2F%2Fwww.webofscience.com%2Fwos%2Fwoscc%2Ffull-record%2FWOS%3A000472956500007" TargetMode="External"/><Relationship Id="rId49" Type="http://schemas.openxmlformats.org/officeDocument/2006/relationships/hyperlink" Target="https%3A%2F%2Fwww.webofscience.com%2Fwos%2Fwoscc%2Ffull-record%2FWOS%3A000218853000001" TargetMode="External"/><Relationship Id="rId114" Type="http://schemas.openxmlformats.org/officeDocument/2006/relationships/hyperlink" Target="https%3A%2F%2Fwww.webofscience.com%2Fwos%2Fwoscc%2Ffull-record%2FWOS%3A000218863600004" TargetMode="External"/><Relationship Id="rId296" Type="http://schemas.openxmlformats.org/officeDocument/2006/relationships/hyperlink" Target="https%3A%2F%2Fwww.webofscience.com%2Fwos%2Fwoscc%2Ffull-record%2FWOS%3A000218859600004" TargetMode="External"/><Relationship Id="rId60" Type="http://schemas.openxmlformats.org/officeDocument/2006/relationships/hyperlink" Target="https%3A%2F%2Fwww.webofscience.com%2Fwos%2Fwoscc%2Ffull-record%2FWOS%3A000218853000007" TargetMode="External"/><Relationship Id="rId156" Type="http://schemas.openxmlformats.org/officeDocument/2006/relationships/hyperlink" Target="http%3A%2F%2Fdx.doi.org%2F10.20472%2FES.2019.8.1.004" TargetMode="External"/><Relationship Id="rId198" Type="http://schemas.openxmlformats.org/officeDocument/2006/relationships/hyperlink" Target="http%3A%2F%2Fdx.doi.org%2F10.20472%2FES.2018.7.1.004" TargetMode="External"/><Relationship Id="rId321" Type="http://schemas.openxmlformats.org/officeDocument/2006/relationships/hyperlink" Target="https%3A%2F%2Fwww.webofscience.com%2Fwos%2Fwoscc%2Ffull-record%2FWOS%3A001538556800002" TargetMode="External"/><Relationship Id="rId363" Type="http://schemas.openxmlformats.org/officeDocument/2006/relationships/hyperlink" Target="http%3A%2F%2Fdx.doi.org%2F10.31181%2Fijes1512026283" TargetMode="External"/><Relationship Id="rId419" Type="http://schemas.openxmlformats.org/officeDocument/2006/relationships/hyperlink" Target="http%3A%2F%2Fdx.doi.org%2F10.20472%2FES.2020.9.1.006" TargetMode="External"/><Relationship Id="rId223" Type="http://schemas.openxmlformats.org/officeDocument/2006/relationships/hyperlink" Target="https%3A%2F%2Fwww.webofscience.com%2Fwos%2Fwoscc%2Ffull-record%2FWOS%3A000432932500005" TargetMode="External"/><Relationship Id="rId430" Type="http://schemas.openxmlformats.org/officeDocument/2006/relationships/hyperlink" Target="http%3A%2F%2Fdx.doi.org%2F10.31181%2Fijes1512026277" TargetMode="External"/><Relationship Id="rId18" Type="http://schemas.openxmlformats.org/officeDocument/2006/relationships/hyperlink" Target="http%3A%2F%2Fdx.doi.org%2F10.31181%2Fijes1412025193" TargetMode="External"/><Relationship Id="rId265" Type="http://schemas.openxmlformats.org/officeDocument/2006/relationships/hyperlink" Target="http%3A%2F%2Fdx.doi.org%2F10.31181%2Fijes1512026242" TargetMode="External"/><Relationship Id="rId125" Type="http://schemas.openxmlformats.org/officeDocument/2006/relationships/hyperlink" Target="https%3A%2F%2Fwww.webofscience.com%2Fwos%2Fwoscc%2Ffull-record%2FWOS%3A000218853000006" TargetMode="External"/><Relationship Id="rId167" Type="http://schemas.openxmlformats.org/officeDocument/2006/relationships/hyperlink" Target="https%3A%2F%2Fwww.webofscience.com%2Fwos%2Fwoscc%2Ffull-record%2FWOS%3A000703061400005" TargetMode="External"/><Relationship Id="rId332" Type="http://schemas.openxmlformats.org/officeDocument/2006/relationships/hyperlink" Target="https%3A%2F%2Fwww.webofscience.com%2Fwos%2Fwoscc%2Ffull-record%2FWOS%3A000735775500002" TargetMode="External"/><Relationship Id="rId374" Type="http://schemas.openxmlformats.org/officeDocument/2006/relationships/hyperlink" Target="https%3A%2F%2Fwww.webofscience.com%2Fwos%2Fwoscc%2Ffull-record%2FWOS%3A000992820000002" TargetMode="External"/><Relationship Id="rId71" Type="http://schemas.openxmlformats.org/officeDocument/2006/relationships/hyperlink" Target="http%3A%2F%2Fdx.doi.org%2F10.52950%2FES.2021.10.2.007" TargetMode="External"/><Relationship Id="rId92" Type="http://schemas.openxmlformats.org/officeDocument/2006/relationships/hyperlink" Target="http%3A%2F%2Fdx.doi.org%2F10.20472%2FES.2020.9.1.007" TargetMode="External"/><Relationship Id="rId213" Type="http://schemas.openxmlformats.org/officeDocument/2006/relationships/hyperlink" Target="https%3A%2F%2Fwww.webofscience.com%2Fwos%2Fwoscc%2Ffull-record%2FWOS%3A000703061400008" TargetMode="External"/><Relationship Id="rId234" Type="http://schemas.openxmlformats.org/officeDocument/2006/relationships/hyperlink" Target="http%3A%2F%2Fdx.doi.org%2F10.20472%2FES.2020.9.1.008" TargetMode="External"/><Relationship Id="rId420" Type="http://schemas.openxmlformats.org/officeDocument/2006/relationships/hyperlink" Target="https%3A%2F%2Fwww.webofscience.com%2Fwos%2Fwoscc%2Ffull-record%2FWOS%3A000543252500006" TargetMode="External"/><Relationship Id="rId2" Type="http://schemas.openxmlformats.org/officeDocument/2006/relationships/hyperlink" Target="https%3A%2F%2Fwww.webofscience.com%2Fwos%2Fwoscc%2Ffull-record%2FWOS%3A000450671500006" TargetMode="External"/><Relationship Id="rId29" Type="http://schemas.openxmlformats.org/officeDocument/2006/relationships/hyperlink" Target="http%3A%2F%2Fdx.doi.org%2F10.20472%2FES.2015.4.1.001" TargetMode="External"/><Relationship Id="rId255" Type="http://schemas.openxmlformats.org/officeDocument/2006/relationships/hyperlink" Target="http%3A%2F%2Fdx.doi.org%2F10.20472%2FES.2019.8.1.009" TargetMode="External"/><Relationship Id="rId276" Type="http://schemas.openxmlformats.org/officeDocument/2006/relationships/hyperlink" Target="http%3A%2F%2Fdx.doi.org%2F10.52950%2FES.2021.10.2.005" TargetMode="External"/><Relationship Id="rId297" Type="http://schemas.openxmlformats.org/officeDocument/2006/relationships/hyperlink" Target="https%3A%2F%2Fwww.webofscience.com%2Fwos%2Fwoscc%2Ffull-record%2FWOS%3A000218850100005" TargetMode="External"/><Relationship Id="rId441" Type="http://schemas.openxmlformats.org/officeDocument/2006/relationships/hyperlink" Target="https%3A%2F%2Fwww.webofscience.com%2Fwos%2Fwoscc%2Ffull-record%2FWOS%3A000600905100003" TargetMode="External"/><Relationship Id="rId40" Type="http://schemas.openxmlformats.org/officeDocument/2006/relationships/hyperlink" Target="http%3A%2F%2Fdx.doi.org%2F10.31181%2Fijes1412025177" TargetMode="External"/><Relationship Id="rId115" Type="http://schemas.openxmlformats.org/officeDocument/2006/relationships/hyperlink" Target="https%3A%2F%2Fwww.webofscience.com%2Fwos%2Fwoscc%2Ffull-record%2FWOS%3A000218855100004" TargetMode="External"/><Relationship Id="rId136" Type="http://schemas.openxmlformats.org/officeDocument/2006/relationships/hyperlink" Target="http%3A%2F%2Fdx.doi.org%2F10.20472%2FES.2015.4.3.002" TargetMode="External"/><Relationship Id="rId157" Type="http://schemas.openxmlformats.org/officeDocument/2006/relationships/hyperlink" Target="https%3A%2F%2Fwww.webofscience.com%2Fwos%2Fwoscc%2Ffull-record%2FWOS%3A000472956500004" TargetMode="External"/><Relationship Id="rId178" Type="http://schemas.openxmlformats.org/officeDocument/2006/relationships/hyperlink" Target="http%3A%2F%2Fdx.doi.org%2F10.31181%2Fijes1512026218" TargetMode="External"/><Relationship Id="rId301" Type="http://schemas.openxmlformats.org/officeDocument/2006/relationships/hyperlink" Target="https%3A%2F%2Fwww.webofscience.com%2Fwos%2Fwoscc%2Ffull-record%2FWOS%3A001672652700003" TargetMode="External"/><Relationship Id="rId322" Type="http://schemas.openxmlformats.org/officeDocument/2006/relationships/hyperlink" Target="https%3A%2F%2Fwww.webofscience.com%2Fwos%2Fwoscc%2Ffull-record%2FWOS%3A000791160500001" TargetMode="External"/><Relationship Id="rId343" Type="http://schemas.openxmlformats.org/officeDocument/2006/relationships/hyperlink" Target="https%3A%2F%2Fwww.webofscience.com%2Fwos%2Fwoscc%2Ffull-record%2FWOS%3A001672652700011" TargetMode="External"/><Relationship Id="rId364" Type="http://schemas.openxmlformats.org/officeDocument/2006/relationships/hyperlink" Target="https%3A%2F%2Fwww.webofscience.com%2Fwos%2Fwoscc%2Ffull-record%2FWOS%3A001744116300001" TargetMode="External"/><Relationship Id="rId61" Type="http://schemas.openxmlformats.org/officeDocument/2006/relationships/hyperlink" Target="http%3A%2F%2Fdx.doi.org%2F10.52950%2FES.2021.10.1.006" TargetMode="External"/><Relationship Id="rId82" Type="http://schemas.openxmlformats.org/officeDocument/2006/relationships/hyperlink" Target="https%3A%2F%2Fwww.webofscience.com%2Fwos%2Fwoscc%2Ffull-record%2FWOS%3A000901443200002" TargetMode="External"/><Relationship Id="rId199" Type="http://schemas.openxmlformats.org/officeDocument/2006/relationships/hyperlink" Target="https%3A%2F%2Fwww.webofscience.com%2Fwos%2Fwoscc%2Ffull-record%2FWOS%3A000432932500004" TargetMode="External"/><Relationship Id="rId203" Type="http://schemas.openxmlformats.org/officeDocument/2006/relationships/hyperlink" Target="http%3A%2F%2Fdx.doi.org%2F10.20472%2FES.2016.5.3.003" TargetMode="External"/><Relationship Id="rId385" Type="http://schemas.openxmlformats.org/officeDocument/2006/relationships/hyperlink" Target="https%3A%2F%2Fwww.webofscience.com%2Fwos%2Fwoscc%2Ffull-record%2FWOS%3A000218856900006" TargetMode="External"/><Relationship Id="rId19" Type="http://schemas.openxmlformats.org/officeDocument/2006/relationships/hyperlink" Target="https%3A%2F%2Fwww.webofscience.com%2Fwos%2Fwoscc%2Ffull-record%2FWOS%3A001530140700001" TargetMode="External"/><Relationship Id="rId224" Type="http://schemas.openxmlformats.org/officeDocument/2006/relationships/hyperlink" Target="https%3A%2F%2Fwww.webofscience.com%2Fwos%2Fwoscc%2Ffull-record%2FWOS%3A000375775900004" TargetMode="External"/><Relationship Id="rId245" Type="http://schemas.openxmlformats.org/officeDocument/2006/relationships/hyperlink" Target="http%3A%2F%2Fdx.doi.org%2F10.31181%2Fijes1412025176" TargetMode="External"/><Relationship Id="rId266" Type="http://schemas.openxmlformats.org/officeDocument/2006/relationships/hyperlink" Target="https%3A%2F%2Fwww.webofscience.com%2Fwos%2Fwoscc%2Ffull-record%2FWOS%3A001714128200001" TargetMode="External"/><Relationship Id="rId287" Type="http://schemas.openxmlformats.org/officeDocument/2006/relationships/hyperlink" Target="http%3A%2F%2Fdx.doi.org%2F10.31181%2Fijes1412025245" TargetMode="External"/><Relationship Id="rId410" Type="http://schemas.openxmlformats.org/officeDocument/2006/relationships/hyperlink" Target="https%3A%2F%2Fwww.webofscience.com%2Fwos%2Fwoscc%2Ffull-record%2FWOS%3A001580875200002" TargetMode="External"/><Relationship Id="rId431" Type="http://schemas.openxmlformats.org/officeDocument/2006/relationships/hyperlink" Target="https%3A%2F%2Fwww.webofscience.com%2Fwos%2Fwoscc%2Ffull-record%2FWOS%3A001701281400001" TargetMode="External"/><Relationship Id="rId452" Type="http://schemas.openxmlformats.org/officeDocument/2006/relationships/hyperlink" Target="https%3A%2F%2Fwww.webofscience.com%2Fwos%2Fwoscc%2Ffull-record%2FWOS%3A000218866300003" TargetMode="External"/><Relationship Id="rId30" Type="http://schemas.openxmlformats.org/officeDocument/2006/relationships/hyperlink" Target="https%3A%2F%2Fwww.webofscience.com%2Fwos%2Fwoscc%2Ffull-record%2FWOS%3A000218862800001" TargetMode="External"/><Relationship Id="rId105" Type="http://schemas.openxmlformats.org/officeDocument/2006/relationships/hyperlink" Target="https%3A%2F%2Fwww.webofscience.com%2Fwos%2Fwoscc%2Ffull-record%2FWOS%3A000992820000007" TargetMode="External"/><Relationship Id="rId126" Type="http://schemas.openxmlformats.org/officeDocument/2006/relationships/hyperlink" Target="https%3A%2F%2Fwww.webofscience.com%2Fwos%2Fwoscc%2Ffull-record%2FWOS%3A000218847000003" TargetMode="External"/><Relationship Id="rId147" Type="http://schemas.openxmlformats.org/officeDocument/2006/relationships/hyperlink" Target="https%3A%2F%2Fwww.webofscience.com%2Fwos%2Fwoscc%2Ffull-record%2FWOS%3A001228320800003" TargetMode="External"/><Relationship Id="rId168" Type="http://schemas.openxmlformats.org/officeDocument/2006/relationships/hyperlink" Target="http%3A%2F%2Fdx.doi.org%2F10.20472%2FES.2019.8.2.003" TargetMode="External"/><Relationship Id="rId312" Type="http://schemas.openxmlformats.org/officeDocument/2006/relationships/hyperlink" Target="http%3A%2F%2Fdx.doi.org%2F10.20472%2FES.2017.6.2.003" TargetMode="External"/><Relationship Id="rId333" Type="http://schemas.openxmlformats.org/officeDocument/2006/relationships/hyperlink" Target="http%3A%2F%2Fdx.doi.org%2F10.52950%2FES.2021.10.1.007" TargetMode="External"/><Relationship Id="rId354" Type="http://schemas.openxmlformats.org/officeDocument/2006/relationships/hyperlink" Target="http%3A%2F%2Fdx.doi.org%2F10.20472%2FES.2020.9.1.009" TargetMode="External"/><Relationship Id="rId51" Type="http://schemas.openxmlformats.org/officeDocument/2006/relationships/hyperlink" Target="https%3A%2F%2Fwww.webofscience.com%2Fwos%2Fwoscc%2Ffull-record%2FWOS%3A001362946300003" TargetMode="External"/><Relationship Id="rId72" Type="http://schemas.openxmlformats.org/officeDocument/2006/relationships/hyperlink" Target="https%3A%2F%2Fwww.webofscience.com%2Fwos%2Fwoscc%2Ffull-record%2FWOS%3A000735775500007" TargetMode="External"/><Relationship Id="rId93" Type="http://schemas.openxmlformats.org/officeDocument/2006/relationships/hyperlink" Target="https%3A%2F%2Fwww.webofscience.com%2Fwos%2Fwoscc%2Ffull-record%2FWOS%3A000543252500007" TargetMode="External"/><Relationship Id="rId189" Type="http://schemas.openxmlformats.org/officeDocument/2006/relationships/hyperlink" Target="https%3A%2F%2Fwww.webofscience.com%2Fwos%2Fwoscc%2Ffull-record%2FWOS%3A000218855100010" TargetMode="External"/><Relationship Id="rId375" Type="http://schemas.openxmlformats.org/officeDocument/2006/relationships/hyperlink" Target="http%3A%2F%2Fdx.doi.org%2F10.52950%2FES.2023.12.1.008" TargetMode="External"/><Relationship Id="rId396" Type="http://schemas.openxmlformats.org/officeDocument/2006/relationships/hyperlink" Target="https%3A%2F%2Fwww.webofscience.com%2Fwos%2Fwoscc%2Ffull-record%2FWOS%3A000543252500004" TargetMode="External"/><Relationship Id="rId3" Type="http://schemas.openxmlformats.org/officeDocument/2006/relationships/hyperlink" Target="http%3A%2F%2Fdx.doi.org%2F10.20472%2FES.2015.4.2.002" TargetMode="External"/><Relationship Id="rId214" Type="http://schemas.openxmlformats.org/officeDocument/2006/relationships/hyperlink" Target="http%3A%2F%2Fdx.doi.org%2F10.20472%2FES.2020.9.1.001" TargetMode="External"/><Relationship Id="rId235" Type="http://schemas.openxmlformats.org/officeDocument/2006/relationships/hyperlink" Target="https%3A%2F%2Fwww.webofscience.com%2Fwos%2Fwoscc%2Ffull-record%2FWOS%3A000543252500008" TargetMode="External"/><Relationship Id="rId256" Type="http://schemas.openxmlformats.org/officeDocument/2006/relationships/hyperlink" Target="https%3A%2F%2Fwww.webofscience.com%2Fwos%2Fwoscc%2Ffull-record%2FWOS%3A000472956500009" TargetMode="External"/><Relationship Id="rId277" Type="http://schemas.openxmlformats.org/officeDocument/2006/relationships/hyperlink" Target="https%3A%2F%2Fwww.webofscience.com%2Fwos%2Fwoscc%2Ffull-record%2FWOS%3A000735775500005" TargetMode="External"/><Relationship Id="rId298" Type="http://schemas.openxmlformats.org/officeDocument/2006/relationships/hyperlink" Target="https%3A%2F%2Fwww.webofscience.com%2Fwos%2Fwoscc%2Ffull-record%2FWOS%3A000218848700008" TargetMode="External"/><Relationship Id="rId400" Type="http://schemas.openxmlformats.org/officeDocument/2006/relationships/hyperlink" Target="https%3A%2F%2Fwww.webofscience.com%2Fwos%2Fwoscc%2Ffull-record%2FWOS%3A000503977600006" TargetMode="External"/><Relationship Id="rId421" Type="http://schemas.openxmlformats.org/officeDocument/2006/relationships/hyperlink" Target="http%3A%2F%2Fdx.doi.org%2F10.20472%2FES.2016.5.3.004" TargetMode="External"/><Relationship Id="rId442" Type="http://schemas.openxmlformats.org/officeDocument/2006/relationships/hyperlink" Target="http%3A%2F%2Fdx.doi.org%2F10.20472%2FES.2020.9.1.011" TargetMode="External"/><Relationship Id="rId116" Type="http://schemas.openxmlformats.org/officeDocument/2006/relationships/hyperlink" Target="https%3A%2F%2Fwww.webofscience.com%2Fwos%2Fwoscc%2Ffull-record%2FWOS%3A000791160500007" TargetMode="External"/><Relationship Id="rId137" Type="http://schemas.openxmlformats.org/officeDocument/2006/relationships/hyperlink" Target="https%3A%2F%2Fwww.webofscience.com%2Fwos%2Fwoscc%2Ffull-record%2FWOS%3A000218864700002" TargetMode="External"/><Relationship Id="rId158" Type="http://schemas.openxmlformats.org/officeDocument/2006/relationships/hyperlink" Target="http%3A%2F%2Fdx.doi.org%2F10.20472%2FES.2019.8.2.008" TargetMode="External"/><Relationship Id="rId302" Type="http://schemas.openxmlformats.org/officeDocument/2006/relationships/hyperlink" Target="http%3A%2F%2Fdx.doi.org%2F10.31181%2Fijes1512026280" TargetMode="External"/><Relationship Id="rId323" Type="http://schemas.openxmlformats.org/officeDocument/2006/relationships/hyperlink" Target="http%3A%2F%2Fdx.doi.org%2F10.52950%2FES.2022.11.2.006" TargetMode="External"/><Relationship Id="rId344" Type="http://schemas.openxmlformats.org/officeDocument/2006/relationships/hyperlink" Target="http%3A%2F%2Fdx.doi.org%2F10.31181%2Fijes1412025203" TargetMode="External"/><Relationship Id="rId20" Type="http://schemas.openxmlformats.org/officeDocument/2006/relationships/hyperlink" Target="http%3A%2F%2Fdx.doi.org%2F10.52950%2FES.2023.12.1.001" TargetMode="External"/><Relationship Id="rId41" Type="http://schemas.openxmlformats.org/officeDocument/2006/relationships/hyperlink" Target="https%3A%2F%2Fwww.webofscience.com%2Fwos%2Fwoscc%2Ffull-record%2FWOS%3A001480692700002" TargetMode="External"/><Relationship Id="rId62" Type="http://schemas.openxmlformats.org/officeDocument/2006/relationships/hyperlink" Target="https%3A%2F%2Fwww.webofscience.com%2Fwos%2Fwoscc%2Ffull-record%2FWOS%3A000703061400006" TargetMode="External"/><Relationship Id="rId83" Type="http://schemas.openxmlformats.org/officeDocument/2006/relationships/hyperlink" Target="http%3A%2F%2Fdx.doi.org%2F10.52950%2FES.2021.10.2.008" TargetMode="External"/><Relationship Id="rId179" Type="http://schemas.openxmlformats.org/officeDocument/2006/relationships/hyperlink" Target="https%3A%2F%2Fwww.webofscience.com%2Fwos%2Fwoscc%2Ffull-record%2FWOS%3A001672652700002" TargetMode="External"/><Relationship Id="rId365" Type="http://schemas.openxmlformats.org/officeDocument/2006/relationships/hyperlink" Target="http%3A%2F%2Fdx.doi.org%2F10.31181%2Fijes1412025183" TargetMode="External"/><Relationship Id="rId386" Type="http://schemas.openxmlformats.org/officeDocument/2006/relationships/hyperlink" Target="http%3A%2F%2Fdx.doi.org%2F10.31181%2Fijes1512026255" TargetMode="External"/><Relationship Id="rId190" Type="http://schemas.openxmlformats.org/officeDocument/2006/relationships/hyperlink" Target="https%3A%2F%2Fwww.webofscience.com%2Fwos%2Fwoscc%2Ffull-record%2FWOS%3A000218847000005" TargetMode="External"/><Relationship Id="rId204" Type="http://schemas.openxmlformats.org/officeDocument/2006/relationships/hyperlink" Target="https%3A%2F%2Fwww.webofscience.com%2Fwos%2Fwoscc%2Ffull-record%2FWOS%3A000390197800003" TargetMode="External"/><Relationship Id="rId225" Type="http://schemas.openxmlformats.org/officeDocument/2006/relationships/hyperlink" Target="https%3A%2F%2Fwww.webofscience.com%2Fwos%2Fwoscc%2Ffull-record%2FWOS%3A000218850100001" TargetMode="External"/><Relationship Id="rId246" Type="http://schemas.openxmlformats.org/officeDocument/2006/relationships/hyperlink" Target="https%3A%2F%2Fwww.webofscience.com%2Fwos%2Fwoscc%2Ffull-record%2FWOS%3A001480692700001" TargetMode="External"/><Relationship Id="rId267" Type="http://schemas.openxmlformats.org/officeDocument/2006/relationships/hyperlink" Target="http%3A%2F%2Fdx.doi.org%2F10.31181%2Fijes1512026237" TargetMode="External"/><Relationship Id="rId288" Type="http://schemas.openxmlformats.org/officeDocument/2006/relationships/hyperlink" Target="https%3A%2F%2Fwww.webofscience.com%2Fwos%2Fwoscc%2Ffull-record%2FWOS%3A001650763400001" TargetMode="External"/><Relationship Id="rId411" Type="http://schemas.openxmlformats.org/officeDocument/2006/relationships/hyperlink" Target="http%3A%2F%2Fdx.doi.org%2F10.52950%2FES.2024.13.1.003" TargetMode="External"/><Relationship Id="rId432" Type="http://schemas.openxmlformats.org/officeDocument/2006/relationships/hyperlink" Target="http%3A%2F%2Fdx.doi.org%2F10.31181%2Fijes1512026214" TargetMode="External"/><Relationship Id="rId453" Type="http://schemas.openxmlformats.org/officeDocument/2006/relationships/hyperlink" Target="https%3A%2F%2Fwww.webofscience.com%2Fwos%2Fwoscc%2Ffull-record%2FWOS%3A000218859600001" TargetMode="External"/><Relationship Id="rId106" Type="http://schemas.openxmlformats.org/officeDocument/2006/relationships/hyperlink" Target="https%3A%2F%2Fwww.webofscience.com%2Fwos%2Fwoscc%2Ffull-record%2FWOS%3A000791160500006" TargetMode="External"/><Relationship Id="rId127" Type="http://schemas.openxmlformats.org/officeDocument/2006/relationships/hyperlink" Target="http%3A%2F%2Fdx.doi.org%2F10.31181%2Fijes1412025174" TargetMode="External"/><Relationship Id="rId313" Type="http://schemas.openxmlformats.org/officeDocument/2006/relationships/hyperlink" Target="https%3A%2F%2Fwww.webofscience.com%2Fwos%2Fwoscc%2Ffull-record%2FWOS%3A000423929800003" TargetMode="External"/><Relationship Id="rId10" Type="http://schemas.openxmlformats.org/officeDocument/2006/relationships/hyperlink" Target="http%3A%2F%2Fdx.doi.org%2F10.52950%2FES.2022.11.2.009" TargetMode="External"/><Relationship Id="rId31" Type="http://schemas.openxmlformats.org/officeDocument/2006/relationships/hyperlink" Target="https%3A%2F%2Fwww.webofscience.com%2Fwos%2Fwoscc%2Ffull-record%2FWOS%3A000218850100004" TargetMode="External"/><Relationship Id="rId52" Type="http://schemas.openxmlformats.org/officeDocument/2006/relationships/hyperlink" Target="http%3A%2F%2Fdx.doi.org%2F10.52950%2FES.2023.12.1.003" TargetMode="External"/><Relationship Id="rId73" Type="http://schemas.openxmlformats.org/officeDocument/2006/relationships/hyperlink" Target="http%3A%2F%2Fdx.doi.org%2F10.20472%2FES.2019.8.2.007" TargetMode="External"/><Relationship Id="rId94" Type="http://schemas.openxmlformats.org/officeDocument/2006/relationships/hyperlink" Target="http%3A%2F%2Fdx.doi.org%2F10.20472%2FES.2016.5.3.002" TargetMode="External"/><Relationship Id="rId148" Type="http://schemas.openxmlformats.org/officeDocument/2006/relationships/hyperlink" Target="http%3A%2F%2Fdx.doi.org%2F10.52950%2FES.2023.12.1.005" TargetMode="External"/><Relationship Id="rId169" Type="http://schemas.openxmlformats.org/officeDocument/2006/relationships/hyperlink" Target="https%3A%2F%2Fwww.webofscience.com%2Fwos%2Fwoscc%2Ffull-record%2FWOS%3A000503977600003" TargetMode="External"/><Relationship Id="rId334" Type="http://schemas.openxmlformats.org/officeDocument/2006/relationships/hyperlink" Target="https%3A%2F%2Fwww.webofscience.com%2Fwos%2Fwoscc%2Ffull-record%2FWOS%3A000703061400007" TargetMode="External"/><Relationship Id="rId355" Type="http://schemas.openxmlformats.org/officeDocument/2006/relationships/hyperlink" Target="https%3A%2F%2Fwww.webofscience.com%2Fwos%2Fwoscc%2Ffull-record%2FWOS%3A000543252500009" TargetMode="External"/><Relationship Id="rId376" Type="http://schemas.openxmlformats.org/officeDocument/2006/relationships/hyperlink" Target="https%3A%2F%2Fwww.webofscience.com%2Fwos%2Fwoscc%2Ffull-record%2FWOS%3A000992820000008" TargetMode="External"/><Relationship Id="rId397" Type="http://schemas.openxmlformats.org/officeDocument/2006/relationships/hyperlink" Target="http%3A%2F%2Fdx.doi.org%2F10.20472%2FES.2020.9.1.010" TargetMode="External"/><Relationship Id="rId4" Type="http://schemas.openxmlformats.org/officeDocument/2006/relationships/hyperlink" Target="https%3A%2F%2Fwww.webofscience.com%2Fwos%2Fwoscc%2Ffull-record%2FWOS%3A000218863600002" TargetMode="External"/><Relationship Id="rId180" Type="http://schemas.openxmlformats.org/officeDocument/2006/relationships/hyperlink" Target="http%3A%2F%2Fdx.doi.org%2F10.31181%2Fijes1512026253" TargetMode="External"/><Relationship Id="rId215" Type="http://schemas.openxmlformats.org/officeDocument/2006/relationships/hyperlink" Target="https%3A%2F%2Fwww.webofscience.com%2Fwos%2Fwoscc%2Ffull-record%2FWOS%3A000543252500001" TargetMode="External"/><Relationship Id="rId236" Type="http://schemas.openxmlformats.org/officeDocument/2006/relationships/hyperlink" Target="http%3A%2F%2Fdx.doi.org%2F10.20472%2FES.2019.8.2.002" TargetMode="External"/><Relationship Id="rId257" Type="http://schemas.openxmlformats.org/officeDocument/2006/relationships/hyperlink" Target="http%3A%2F%2Fdx.doi.org%2F10.20472%2FES.2015.4.2.003" TargetMode="External"/><Relationship Id="rId278" Type="http://schemas.openxmlformats.org/officeDocument/2006/relationships/hyperlink" Target="http%3A%2F%2Fdx.doi.org%2F10.20472%2FES.2020.9.2.008" TargetMode="External"/><Relationship Id="rId401" Type="http://schemas.openxmlformats.org/officeDocument/2006/relationships/hyperlink" Target="http%3A%2F%2Fdx.doi.org%2F10.20472%2FES.2015.4.2.001" TargetMode="External"/><Relationship Id="rId422" Type="http://schemas.openxmlformats.org/officeDocument/2006/relationships/hyperlink" Target="https%3A%2F%2Fwww.webofscience.com%2Fwos%2Fwoscc%2Ffull-record%2FWOS%3A000390197800004" TargetMode="External"/><Relationship Id="rId443" Type="http://schemas.openxmlformats.org/officeDocument/2006/relationships/hyperlink" Target="https%3A%2F%2Fwww.webofscience.com%2Fwos%2Fwoscc%2Ffull-record%2FWOS%3A000543252500011" TargetMode="External"/><Relationship Id="rId303" Type="http://schemas.openxmlformats.org/officeDocument/2006/relationships/hyperlink" Target="https%3A%2F%2Fwww.webofscience.com%2Fwos%2Fwoscc%2Ffull-record%2FWOS%3A001750803600002" TargetMode="External"/><Relationship Id="rId42" Type="http://schemas.openxmlformats.org/officeDocument/2006/relationships/hyperlink" Target="http%3A%2F%2Fdx.doi.org%2F10.20472%2FES.2019.8.1.003" TargetMode="External"/><Relationship Id="rId84" Type="http://schemas.openxmlformats.org/officeDocument/2006/relationships/hyperlink" Target="https%3A%2F%2Fwww.webofscience.com%2Fwos%2Fwoscc%2Ffull-record%2FWOS%3A000735775500008" TargetMode="External"/><Relationship Id="rId138" Type="http://schemas.openxmlformats.org/officeDocument/2006/relationships/hyperlink" Target="http%3A%2F%2Fdx.doi.org%2F10.20472%2FES.2015.4.4.005" TargetMode="External"/><Relationship Id="rId345" Type="http://schemas.openxmlformats.org/officeDocument/2006/relationships/hyperlink" Target="https%3A%2F%2Fwww.webofscience.com%2Fwos%2Fwoscc%2Ffull-record%2FWOS%3A001582147000002" TargetMode="External"/><Relationship Id="rId387" Type="http://schemas.openxmlformats.org/officeDocument/2006/relationships/hyperlink" Target="https%3A%2F%2Fwww.webofscience.com%2Fwos%2Fwoscc%2Ffull-record%2FWOS%3A001672652700010" TargetMode="External"/><Relationship Id="rId191" Type="http://schemas.openxmlformats.org/officeDocument/2006/relationships/hyperlink" Target="https%3A%2F%2Fwww.webofscience.com%2Fwos%2Fwoscc%2Ffull-record%2FWOS%3A000218848700005" TargetMode="External"/><Relationship Id="rId205" Type="http://schemas.openxmlformats.org/officeDocument/2006/relationships/hyperlink" Target="http%3A%2F%2Fdx.doi.org%2F10.20472%2FES.2015.4.4.001" TargetMode="External"/><Relationship Id="rId247" Type="http://schemas.openxmlformats.org/officeDocument/2006/relationships/hyperlink" Target="http%3A%2F%2Fdx.doi.org%2F10.52950%2FES.2023.12.2.003" TargetMode="External"/><Relationship Id="rId412" Type="http://schemas.openxmlformats.org/officeDocument/2006/relationships/hyperlink" Target="https%3A%2F%2Fwww.webofscience.com%2Fwos%2Fwoscc%2Ffull-record%2FWOS%3A001228320800001" TargetMode="External"/><Relationship Id="rId107" Type="http://schemas.openxmlformats.org/officeDocument/2006/relationships/hyperlink" Target="http%3A%2F%2Fdx.doi.org%2F10.20472%2FES.2020.9.2.002" TargetMode="External"/><Relationship Id="rId289" Type="http://schemas.openxmlformats.org/officeDocument/2006/relationships/hyperlink" Target="http%3A%2F%2Fdx.doi.org%2F10.52950%2FES.2024.13.2.005" TargetMode="External"/><Relationship Id="rId454" Type="http://schemas.openxmlformats.org/officeDocument/2006/relationships/hyperlink" Target="https%3A%2F%2Fwww.webofscience.com%2Fwos%2Fwoscc%2Ffull-record%2FWOS%3A000218856900001" TargetMode="External"/><Relationship Id="rId11" Type="http://schemas.openxmlformats.org/officeDocument/2006/relationships/hyperlink" Target="https%3A%2F%2Fwww.webofscience.com%2Fwos%2Fwoscc%2Ffull-record%2FWOS%3A000901443200008" TargetMode="External"/><Relationship Id="rId53" Type="http://schemas.openxmlformats.org/officeDocument/2006/relationships/hyperlink" Target="https%3A%2F%2Fwww.webofscience.com%2Fwos%2Fwoscc%2Ffull-record%2FWOS%3A000992820000003" TargetMode="External"/><Relationship Id="rId149" Type="http://schemas.openxmlformats.org/officeDocument/2006/relationships/hyperlink" Target="https%3A%2F%2Fwww.webofscience.com%2Fwos%2Fwoscc%2Ffull-record%2FWOS%3A000992820000005" TargetMode="External"/><Relationship Id="rId314" Type="http://schemas.openxmlformats.org/officeDocument/2006/relationships/hyperlink" Target="http%3A%2F%2Fdx.doi.org%2F10.20472%2FES.2017.6.2.004" TargetMode="External"/><Relationship Id="rId356" Type="http://schemas.openxmlformats.org/officeDocument/2006/relationships/hyperlink" Target="http%3A%2F%2Fdx.doi.org%2F10.20472%2FES.2019.8.1.006" TargetMode="External"/><Relationship Id="rId398" Type="http://schemas.openxmlformats.org/officeDocument/2006/relationships/hyperlink" Target="https%3A%2F%2Fwww.webofscience.com%2Fwos%2Fwoscc%2Ffull-record%2FWOS%3A000543252500010" TargetMode="External"/><Relationship Id="rId95" Type="http://schemas.openxmlformats.org/officeDocument/2006/relationships/hyperlink" Target="https%3A%2F%2Fwww.webofscience.com%2Fwos%2Fwoscc%2Ffull-record%2FWOS%3A000390197800002" TargetMode="External"/><Relationship Id="rId160" Type="http://schemas.openxmlformats.org/officeDocument/2006/relationships/hyperlink" Target="http%3A%2F%2Fdx.doi.org%2F10.52950%2FES.2024.13.1.001" TargetMode="External"/><Relationship Id="rId216" Type="http://schemas.openxmlformats.org/officeDocument/2006/relationships/hyperlink" Target="http%3A%2F%2Fdx.doi.org%2F10.20472%2FES.2020.9.1.005" TargetMode="External"/><Relationship Id="rId423" Type="http://schemas.openxmlformats.org/officeDocument/2006/relationships/hyperlink" Target="http%3A%2F%2Fdx.doi.org%2F10.20472%2FES.2016.5.2.003" TargetMode="External"/><Relationship Id="rId258" Type="http://schemas.openxmlformats.org/officeDocument/2006/relationships/hyperlink" Target="https%3A%2F%2Fwww.webofscience.com%2Fwos%2Fwoscc%2Ffull-record%2FWOS%3A000218863600003" TargetMode="External"/><Relationship Id="rId22" Type="http://schemas.openxmlformats.org/officeDocument/2006/relationships/hyperlink" Target="http%3A%2F%2Fdx.doi.org%2F10.20472%2FES.2017.6.2.005" TargetMode="External"/><Relationship Id="rId64" Type="http://schemas.openxmlformats.org/officeDocument/2006/relationships/hyperlink" Target="https%3A%2F%2Fwww.webofscience.com%2Fwos%2Fwoscc%2Ffull-record%2FWOS%3A000543252500003" TargetMode="External"/><Relationship Id="rId118" Type="http://schemas.openxmlformats.org/officeDocument/2006/relationships/hyperlink" Target="https%3A%2F%2Fwww.webofscience.com%2Fwos%2Fwoscc%2Ffull-record%2FWOS%3A000503977600009" TargetMode="External"/><Relationship Id="rId325" Type="http://schemas.openxmlformats.org/officeDocument/2006/relationships/hyperlink" Target="http%3A%2F%2Fdx.doi.org%2F10.52950%2FES.2022.11.2.010" TargetMode="External"/><Relationship Id="rId367" Type="http://schemas.openxmlformats.org/officeDocument/2006/relationships/hyperlink" Target="http%3A%2F%2Fdx.doi.org%2F10.31181%2Fijes1412025187" TargetMode="External"/><Relationship Id="rId171" Type="http://schemas.openxmlformats.org/officeDocument/2006/relationships/hyperlink" Target="https%3A%2F%2Fwww.webofscience.com%2Fwos%2Fwoscc%2Ffull-record%2FWOS%3A000472956500008" TargetMode="External"/><Relationship Id="rId227" Type="http://schemas.openxmlformats.org/officeDocument/2006/relationships/hyperlink" Target="http%3A%2F%2Fdx.doi.org%2F10.31181%2Fijes1512026240" TargetMode="External"/><Relationship Id="rId269" Type="http://schemas.openxmlformats.org/officeDocument/2006/relationships/hyperlink" Target="http%3A%2F%2Fdx.doi.org%2F10.31181%2Fijes1412025200" TargetMode="External"/><Relationship Id="rId434" Type="http://schemas.openxmlformats.org/officeDocument/2006/relationships/hyperlink" Target="http%3A%2F%2Fdx.doi.org%2F10.31181%2Fijes1412025195" TargetMode="External"/><Relationship Id="rId33" Type="http://schemas.openxmlformats.org/officeDocument/2006/relationships/hyperlink" Target="http%3A%2F%2Fdx.doi.org%2F10.31181%2Fijes1412025178" TargetMode="External"/><Relationship Id="rId129" Type="http://schemas.openxmlformats.org/officeDocument/2006/relationships/hyperlink" Target="http%3A%2F%2Fdx.doi.org%2F10.31181%2Fijes1412025188" TargetMode="External"/><Relationship Id="rId280" Type="http://schemas.openxmlformats.org/officeDocument/2006/relationships/hyperlink" Target="http%3A%2F%2Fdx.doi.org%2F10.20472%2FES.2019.8.2.010" TargetMode="External"/><Relationship Id="rId336" Type="http://schemas.openxmlformats.org/officeDocument/2006/relationships/hyperlink" Target="https%3A%2F%2Fwww.webofscience.com%2Fwos%2Fwoscc%2Ffull-record%2FWOS%3A000401912700003" TargetMode="External"/><Relationship Id="rId75" Type="http://schemas.openxmlformats.org/officeDocument/2006/relationships/hyperlink" Target="http%3A%2F%2Fdx.doi.org%2F10.20472%2FES.2018.7.1.003" TargetMode="External"/><Relationship Id="rId140" Type="http://schemas.openxmlformats.org/officeDocument/2006/relationships/hyperlink" Target="https%3A%2F%2Fwww.webofscience.com%2Fwos%2Fwoscc%2Ffull-record%2FWOS%3A000218847000002" TargetMode="External"/><Relationship Id="rId182" Type="http://schemas.openxmlformats.org/officeDocument/2006/relationships/hyperlink" Target="http%3A%2F%2Fdx.doi.org%2F10.31181%2Fijes1512026233" TargetMode="External"/><Relationship Id="rId378" Type="http://schemas.openxmlformats.org/officeDocument/2006/relationships/hyperlink" Target="https%3A%2F%2Fwww.webofscience.com%2Fwos%2Fwoscc%2Ffull-record%2FWOS%3A000600905100004" TargetMode="External"/><Relationship Id="rId403" Type="http://schemas.openxmlformats.org/officeDocument/2006/relationships/hyperlink" Target="https%3A%2F%2Fwww.webofscience.com%2Fwos%2Fwoscc%2Ffull-record%2FWOS%3A000218855100005" TargetMode="External"/><Relationship Id="rId6" Type="http://schemas.openxmlformats.org/officeDocument/2006/relationships/hyperlink" Target="https%3A%2F%2Fwww.webofscience.com%2Fwos%2Fwoscc%2Ffull-record%2FWOS%3A000218864700001" TargetMode="External"/><Relationship Id="rId238" Type="http://schemas.openxmlformats.org/officeDocument/2006/relationships/hyperlink" Target="http%3A%2F%2Fdx.doi.org%2F10.20472%2FES.2015.4.3.005" TargetMode="External"/><Relationship Id="rId445" Type="http://schemas.openxmlformats.org/officeDocument/2006/relationships/hyperlink" Target="http%3A%2F%2Fdx.doi.org%2F10.20472%2FES.2016.5.4.001" TargetMode="External"/><Relationship Id="rId291" Type="http://schemas.openxmlformats.org/officeDocument/2006/relationships/hyperlink" Target="http%3A%2F%2Fdx.doi.org%2F10.20472%2FES.2020.9.2.007" TargetMode="External"/><Relationship Id="rId305" Type="http://schemas.openxmlformats.org/officeDocument/2006/relationships/hyperlink" Target="https%3A%2F%2Fwww.webofscience.com%2Fwos%2Fwoscc%2Ffull-record%2FWOS%3A001123624300004" TargetMode="External"/><Relationship Id="rId347" Type="http://schemas.openxmlformats.org/officeDocument/2006/relationships/hyperlink" Target="https%3A%2F%2Fwww.webofscience.com%2Fwos%2Fwoscc%2Ffull-record%2FWOS%3A001487876000001" TargetMode="External"/><Relationship Id="rId44" Type="http://schemas.openxmlformats.org/officeDocument/2006/relationships/hyperlink" Target="http%3A%2F%2Fdx.doi.org%2F10.20472%2FES.2016.5.3.001" TargetMode="External"/><Relationship Id="rId86" Type="http://schemas.openxmlformats.org/officeDocument/2006/relationships/hyperlink" Target="https%3A%2F%2Fwww.webofscience.com%2Fwos%2Fwoscc%2Ffull-record%2FWOS%3A000503977600011" TargetMode="External"/><Relationship Id="rId151" Type="http://schemas.openxmlformats.org/officeDocument/2006/relationships/hyperlink" Target="https%3A%2F%2Fwww.webofscience.com%2Fwos%2Fwoscc%2Ffull-record%2FWOS%3A000992820000006" TargetMode="External"/><Relationship Id="rId389" Type="http://schemas.openxmlformats.org/officeDocument/2006/relationships/hyperlink" Target="https%3A%2F%2Fwww.webofscience.com%2Fwos%2Fwoscc%2Ffull-record%2FWOS%3A001362946300002" TargetMode="External"/><Relationship Id="rId193" Type="http://schemas.openxmlformats.org/officeDocument/2006/relationships/hyperlink" Target="https%3A%2F%2Fwww.webofscience.com%2Fwos%2Fwoscc%2Ffull-record%2FWOS%3A000735775500001" TargetMode="External"/><Relationship Id="rId207" Type="http://schemas.openxmlformats.org/officeDocument/2006/relationships/hyperlink" Target="http%3A%2F%2Fdx.doi.org%2F10.20472%2FES.2015.4.2.005" TargetMode="External"/><Relationship Id="rId249" Type="http://schemas.openxmlformats.org/officeDocument/2006/relationships/hyperlink" Target="http%3A%2F%2Fdx.doi.org%2F10.52950%2FES.2023.12.2.004" TargetMode="External"/><Relationship Id="rId414" Type="http://schemas.openxmlformats.org/officeDocument/2006/relationships/hyperlink" Target="https%3A%2F%2Fwww.webofscience.com%2Fwos%2Fwoscc%2Ffull-record%2FWOS%3A001362946300006" TargetMode="External"/><Relationship Id="rId13" Type="http://schemas.openxmlformats.org/officeDocument/2006/relationships/hyperlink" Target="https%3A%2F%2Fwww.webofscience.com%2Fwos%2Fwoscc%2Ffull-record%2FWOS%3A000600905100001" TargetMode="External"/><Relationship Id="rId109" Type="http://schemas.openxmlformats.org/officeDocument/2006/relationships/hyperlink" Target="http%3A%2F%2Fdx.doi.org%2F10.20472%2FES.2018.7.2.003" TargetMode="External"/><Relationship Id="rId260" Type="http://schemas.openxmlformats.org/officeDocument/2006/relationships/hyperlink" Target="https%3A%2F%2Fwww.webofscience.com%2Fwos%2Fwoscc%2Ffull-record%2FWOS%3A000218866300002" TargetMode="External"/><Relationship Id="rId316" Type="http://schemas.openxmlformats.org/officeDocument/2006/relationships/hyperlink" Target="http%3A%2F%2Fdx.doi.org%2F10.20472%2FES.2017.6.2.006" TargetMode="External"/><Relationship Id="rId55" Type="http://schemas.openxmlformats.org/officeDocument/2006/relationships/hyperlink" Target="https%3A%2F%2Fwww.webofscience.com%2Fwos%2Fwoscc%2Ffull-record%2FWOS%3A000543252500002" TargetMode="External"/><Relationship Id="rId97" Type="http://schemas.openxmlformats.org/officeDocument/2006/relationships/hyperlink" Target="https%3A%2F%2Fwww.webofscience.com%2Fwos%2Fwoscc%2Ffull-record%2FWOS%3A000390197400001" TargetMode="External"/><Relationship Id="rId120" Type="http://schemas.openxmlformats.org/officeDocument/2006/relationships/hyperlink" Target="https%3A%2F%2Fwww.webofscience.com%2Fwos%2Fwoscc%2Ffull-record%2FWOS%3A000450671500004" TargetMode="External"/><Relationship Id="rId358" Type="http://schemas.openxmlformats.org/officeDocument/2006/relationships/hyperlink" Target="http%3A%2F%2Fdx.doi.org%2F10.20472%2FES.2018.7.2.007" TargetMode="External"/><Relationship Id="rId162" Type="http://schemas.openxmlformats.org/officeDocument/2006/relationships/hyperlink" Target="http%3A%2F%2Fdx.doi.org%2F10.52950%2FES.2024.13.2.008" TargetMode="External"/><Relationship Id="rId218" Type="http://schemas.openxmlformats.org/officeDocument/2006/relationships/hyperlink" Target="http%3A%2F%2Fdx.doi.org%2F10.20472%2FES.2019.8.2.004" TargetMode="External"/><Relationship Id="rId425" Type="http://schemas.openxmlformats.org/officeDocument/2006/relationships/hyperlink" Target="http%3A%2F%2Fdx.doi.org%2F10.20472%2FES.2015.4.4.004" TargetMode="External"/><Relationship Id="rId271" Type="http://schemas.openxmlformats.org/officeDocument/2006/relationships/hyperlink" Target="http%3A%2F%2Fdx.doi.org%2F10.52950%2FES.2024.13.1.004" TargetMode="External"/><Relationship Id="rId24" Type="http://schemas.openxmlformats.org/officeDocument/2006/relationships/hyperlink" Target="https%3A%2F%2Fwww.webofscience.com%2Fwos%2Fwoscc%2Ffull-record%2FWOS%3A000218856900005" TargetMode="External"/><Relationship Id="rId66" Type="http://schemas.openxmlformats.org/officeDocument/2006/relationships/hyperlink" Target="https%3A%2F%2Fwww.webofscience.com%2Fwos%2Fwoscc%2Ffull-record%2FWOS%3A000218862800005" TargetMode="External"/><Relationship Id="rId131" Type="http://schemas.openxmlformats.org/officeDocument/2006/relationships/hyperlink" Target="https%3A%2F%2Fwww.webofscience.com%2Fwos%2Fwoscc%2Ffull-record%2FWOS%3A000791160500004" TargetMode="External"/><Relationship Id="rId327" Type="http://schemas.openxmlformats.org/officeDocument/2006/relationships/hyperlink" Target="http%3A%2F%2Fdx.doi.org%2F10.52950%2FES.2021.10.1.001" TargetMode="External"/><Relationship Id="rId369" Type="http://schemas.openxmlformats.org/officeDocument/2006/relationships/hyperlink" Target="http%3A%2F%2Fdx.doi.org%2F10.31181%2Fijes1412025182" TargetMode="External"/><Relationship Id="rId173" Type="http://schemas.openxmlformats.org/officeDocument/2006/relationships/hyperlink" Target="https%3A%2F%2Fwww.webofscience.com%2Fwos%2Fwoscc%2Ffull-record%2FWOS%3A000375775900005" TargetMode="External"/><Relationship Id="rId229" Type="http://schemas.openxmlformats.org/officeDocument/2006/relationships/hyperlink" Target="http%3A%2F%2Fdx.doi.org%2F10.52950%2FES.2024.13.1.006" TargetMode="External"/><Relationship Id="rId380" Type="http://schemas.openxmlformats.org/officeDocument/2006/relationships/hyperlink" Target="https%3A%2F%2Fwww.webofscience.com%2Fwos%2Fwoscc%2Ffull-record%2FWOS%3A000600905100005" TargetMode="External"/><Relationship Id="rId436" Type="http://schemas.openxmlformats.org/officeDocument/2006/relationships/hyperlink" Target="http%3A%2F%2Fdx.doi.org%2F10.52950%2FES.2021.10.1.003" TargetMode="External"/><Relationship Id="rId240" Type="http://schemas.openxmlformats.org/officeDocument/2006/relationships/hyperlink" Target="https%3A%2F%2Fwww.webofscience.com%2Fwos%2Fwoscc%2Ffull-record%2FWOS%3A000218859600002" TargetMode="External"/><Relationship Id="rId35" Type="http://schemas.openxmlformats.org/officeDocument/2006/relationships/hyperlink" Target="http%3A%2F%2Fdx.doi.org%2F10.31181%2Fijes1412025196" TargetMode="External"/><Relationship Id="rId77" Type="http://schemas.openxmlformats.org/officeDocument/2006/relationships/hyperlink" Target="http%3A%2F%2Fdx.doi.org%2F10.20472%2FES.2017.6.1.004" TargetMode="External"/><Relationship Id="rId100" Type="http://schemas.openxmlformats.org/officeDocument/2006/relationships/hyperlink" Target="https%3A%2F%2Fwww.webofscience.com%2Fwos%2Fwoscc%2Ffull-record%2FWOS%3A000218859600005" TargetMode="External"/><Relationship Id="rId282" Type="http://schemas.openxmlformats.org/officeDocument/2006/relationships/hyperlink" Target="https%3A%2F%2Fwww.webofscience.com%2Fwos%2Fwoscc%2Ffull-record%2FWOS%3A000218847000001" TargetMode="External"/><Relationship Id="rId338" Type="http://schemas.openxmlformats.org/officeDocument/2006/relationships/hyperlink" Target="https%3A%2F%2Fwww.webofscience.com%2Fwos%2Fwoscc%2Ffull-record%2FWOS%3A000218864700004" TargetMode="External"/><Relationship Id="rId8" Type="http://schemas.openxmlformats.org/officeDocument/2006/relationships/hyperlink" Target="http%3A%2F%2Fdx.doi.org%2F10.31181%2Fijes1412025206" TargetMode="External"/><Relationship Id="rId142" Type="http://schemas.openxmlformats.org/officeDocument/2006/relationships/hyperlink" Target="http%3A%2F%2Fdx.doi.org%2F10.31181%2Fijes1512026234" TargetMode="External"/><Relationship Id="rId184" Type="http://schemas.openxmlformats.org/officeDocument/2006/relationships/hyperlink" Target="http%3A%2F%2Fdx.doi.org%2F10.31181%2Fijes1412025197" TargetMode="External"/><Relationship Id="rId391" Type="http://schemas.openxmlformats.org/officeDocument/2006/relationships/hyperlink" Target="https%3A%2F%2Fwww.webofscience.com%2Fwos%2Fwoscc%2Ffull-record%2FWOS%3A001123624300003" TargetMode="External"/><Relationship Id="rId405" Type="http://schemas.openxmlformats.org/officeDocument/2006/relationships/hyperlink" Target="https%3A%2F%2Fwww.webofscience.com%2Fwos%2Fwoscc%2Ffull-record%2FWOS%3A000218855100006" TargetMode="External"/><Relationship Id="rId447" Type="http://schemas.openxmlformats.org/officeDocument/2006/relationships/hyperlink" Target="http%3A%2F%2Fdx.doi.org%2F10.20472%2FES.2015.4.1.002" TargetMode="External"/><Relationship Id="rId251" Type="http://schemas.openxmlformats.org/officeDocument/2006/relationships/hyperlink" Target="http%3A%2F%2Fdx.doi.org%2F10.20472%2FES.2019.8.1.005" TargetMode="External"/><Relationship Id="rId46" Type="http://schemas.openxmlformats.org/officeDocument/2006/relationships/hyperlink" Target="http%3A%2F%2Fdx.doi.org%2F10.20472%2FES.2015.4.3.003" TargetMode="External"/><Relationship Id="rId293" Type="http://schemas.openxmlformats.org/officeDocument/2006/relationships/hyperlink" Target="http%3A%2F%2Fdx.doi.org%2F10.20472%2FES.2016.5.2.004" TargetMode="External"/><Relationship Id="rId307" Type="http://schemas.openxmlformats.org/officeDocument/2006/relationships/hyperlink" Target="https%3A%2F%2Fwww.webofscience.com%2Fwos%2Fwoscc%2Ffull-record%2FWOS%3A001123624300006" TargetMode="External"/><Relationship Id="rId349" Type="http://schemas.openxmlformats.org/officeDocument/2006/relationships/hyperlink" Target="https%3A%2F%2Fwww.webofscience.com%2Fwos%2Fwoscc%2Ffull-record%2FWOS%3A001362946300004" TargetMode="External"/><Relationship Id="rId88" Type="http://schemas.openxmlformats.org/officeDocument/2006/relationships/hyperlink" Target="https%3A%2F%2Fwww.webofscience.com%2Fwos%2Fwoscc%2Ffull-record%2FWOS%3A000450671500005" TargetMode="External"/><Relationship Id="rId111" Type="http://schemas.openxmlformats.org/officeDocument/2006/relationships/hyperlink" Target="http%3A%2F%2Fdx.doi.org%2F10.20472%2FES.2016.5.2.002" TargetMode="External"/><Relationship Id="rId153" Type="http://schemas.openxmlformats.org/officeDocument/2006/relationships/hyperlink" Target="https%3A%2F%2Fwww.webofscience.com%2Fwos%2Fwoscc%2Ffull-record%2FWOS%3A001123624300001" TargetMode="External"/><Relationship Id="rId195" Type="http://schemas.openxmlformats.org/officeDocument/2006/relationships/hyperlink" Target="https%3A%2F%2Fwww.webofscience.com%2Fwos%2Fwoscc%2Ffull-record%2FWOS%3A000600905100006" TargetMode="External"/><Relationship Id="rId209" Type="http://schemas.openxmlformats.org/officeDocument/2006/relationships/hyperlink" Target="https%3A%2F%2Fwww.webofscience.com%2Fwos%2Fwoscc%2Ffull-record%2FWOS%3A000218857800003" TargetMode="External"/><Relationship Id="rId360" Type="http://schemas.openxmlformats.org/officeDocument/2006/relationships/hyperlink" Target="http%3A%2F%2Fdx.doi.org%2F10.20472%2FES.2017.6.2.002" TargetMode="External"/><Relationship Id="rId416" Type="http://schemas.openxmlformats.org/officeDocument/2006/relationships/hyperlink" Target="https%3A%2F%2Fwww.webofscience.com%2Fwos%2Fwoscc%2Ffull-record%2FWOS%3A000992820000004" TargetMode="External"/><Relationship Id="rId220" Type="http://schemas.openxmlformats.org/officeDocument/2006/relationships/hyperlink" Target="http%3A%2F%2Fdx.doi.org%2F10.20472%2FES.2018.7.2.001" TargetMode="External"/><Relationship Id="rId15" Type="http://schemas.openxmlformats.org/officeDocument/2006/relationships/hyperlink" Target="https%3A%2F%2Fwww.webofscience.com%2Fwos%2Fwoscc%2Ffull-record%2FWOS%3A000450671500002" TargetMode="External"/><Relationship Id="rId57" Type="http://schemas.openxmlformats.org/officeDocument/2006/relationships/hyperlink" Target="https%3A%2F%2Fwww.webofscience.com%2Fwos%2Fwoscc%2Ffull-record%2FWOS%3A000503977600001" TargetMode="External"/><Relationship Id="rId262" Type="http://schemas.openxmlformats.org/officeDocument/2006/relationships/hyperlink" Target="https%3A%2F%2Fwww.webofscience.com%2Fwos%2Fwoscc%2Ffull-record%2FWOS%3A000218862800004" TargetMode="External"/><Relationship Id="rId318" Type="http://schemas.openxmlformats.org/officeDocument/2006/relationships/hyperlink" Target="https%3A%2F%2Fwww.webofscience.com%2Fwos%2Fwoscc%2Ffull-record%2FWOS%3A000218860900001" TargetMode="External"/><Relationship Id="rId99" Type="http://schemas.openxmlformats.org/officeDocument/2006/relationships/hyperlink" Target="https%3A%2F%2Fwww.webofscience.com%2Fwos%2Fwoscc%2Ffull-record%2FWOS%3A000218857800005" TargetMode="External"/><Relationship Id="rId122" Type="http://schemas.openxmlformats.org/officeDocument/2006/relationships/hyperlink" Target="https%3A%2F%2Fwww.webofscience.com%2Fwos%2Fwoscc%2Ffull-record%2FWOS%3A000423929800001" TargetMode="External"/><Relationship Id="rId164" Type="http://schemas.openxmlformats.org/officeDocument/2006/relationships/hyperlink" Target="http%3A%2F%2Fdx.doi.org%2F10.52950%2FES.2021.10.2.006" TargetMode="External"/><Relationship Id="rId371" Type="http://schemas.openxmlformats.org/officeDocument/2006/relationships/hyperlink" Target="http%3A%2F%2Fdx.doi.org%2F10.52950%2FES.2024.13.1.002" TargetMode="External"/><Relationship Id="rId427" Type="http://schemas.openxmlformats.org/officeDocument/2006/relationships/hyperlink" Target="https%3A%2F%2Fwww.webofscience.com%2Fwos%2Fwoscc%2Ffull-record%2FWOS%3A000218855100001" TargetMode="External"/><Relationship Id="rId26" Type="http://schemas.openxmlformats.org/officeDocument/2006/relationships/hyperlink" Target="https%3A%2F%2Fwww.webofscience.com%2Fwos%2Fwoscc%2Ffull-record%2FWOS%3A000390198200002" TargetMode="External"/><Relationship Id="rId231" Type="http://schemas.openxmlformats.org/officeDocument/2006/relationships/hyperlink" Target="http%3A%2F%2Fdx.doi.org%2F10.52950%2FES.2022.11.2.003" TargetMode="External"/><Relationship Id="rId273" Type="http://schemas.openxmlformats.org/officeDocument/2006/relationships/hyperlink" Target="https%3A%2F%2Fwww.webofscience.com%2Fwos%2Fwoscc%2Ffull-record%2FWOS%3A000791160500008" TargetMode="External"/><Relationship Id="rId329" Type="http://schemas.openxmlformats.org/officeDocument/2006/relationships/hyperlink" Target="http%3A%2F%2Fdx.doi.org%2F10.52950%2FES.2021.10.1.002" TargetMode="External"/><Relationship Id="rId68" Type="http://schemas.openxmlformats.org/officeDocument/2006/relationships/hyperlink" Target="https%3A%2F%2Fwww.webofscience.com%2Fwos%2Fwoscc%2Ffull-record%2FWOS%3A000218855100008" TargetMode="External"/><Relationship Id="rId133" Type="http://schemas.openxmlformats.org/officeDocument/2006/relationships/hyperlink" Target="https%3A%2F%2Fwww.webofscience.com%2Fwos%2Fwoscc%2Ffull-record%2FWOS%3A000543252500012" TargetMode="External"/><Relationship Id="rId175" Type="http://schemas.openxmlformats.org/officeDocument/2006/relationships/hyperlink" Target="https%3A%2F%2Fwww.webofscience.com%2Fwos%2Fwoscc%2Ffull-record%2FWOS%3A000218853000004" TargetMode="External"/><Relationship Id="rId340" Type="http://schemas.openxmlformats.org/officeDocument/2006/relationships/hyperlink" Target="http%3A%2F%2Fdx.doi.org%2F10.31181%2Fijes1512026278" TargetMode="External"/><Relationship Id="rId200" Type="http://schemas.openxmlformats.org/officeDocument/2006/relationships/hyperlink" Target="http%3A%2F%2Fdx.doi.org%2F10.20472%2FES.2017.6.1.001" TargetMode="External"/><Relationship Id="rId382" Type="http://schemas.openxmlformats.org/officeDocument/2006/relationships/hyperlink" Target="https%3A%2F%2Fwww.webofscience.com%2Fwos%2Fwoscc%2Ffull-record%2FWOS%3A000401912700002" TargetMode="External"/><Relationship Id="rId438" Type="http://schemas.openxmlformats.org/officeDocument/2006/relationships/hyperlink" Target="http%3A%2F%2Fdx.doi.org%2F10.52950%2FES.2021.10.1.004" TargetMode="External"/><Relationship Id="rId242" Type="http://schemas.openxmlformats.org/officeDocument/2006/relationships/hyperlink" Target="https%3A%2F%2Fwww.webofscience.com%2Fwos%2Fwoscc%2Ffull-record%2FWOS%3A000218855100009" TargetMode="External"/><Relationship Id="rId284" Type="http://schemas.openxmlformats.org/officeDocument/2006/relationships/hyperlink" Target="https%3A%2F%2Fwww.webofscience.com%2Fwos%2Fwoscc%2Ffull-record%2FWOS%3A001672652700008" TargetMode="External"/><Relationship Id="rId37" Type="http://schemas.openxmlformats.org/officeDocument/2006/relationships/hyperlink" Target="https%3A%2F%2Fwww.webofscience.com%2Fwos%2Fwoscc%2Ffull-record%2FWOS%3A000897529900001" TargetMode="External"/><Relationship Id="rId79" Type="http://schemas.openxmlformats.org/officeDocument/2006/relationships/hyperlink" Target="https%3A%2F%2Fwww.webofscience.com%2Fwos%2Fwoscc%2Ffull-record%2FWOS%3A000218860900003" TargetMode="External"/><Relationship Id="rId102" Type="http://schemas.openxmlformats.org/officeDocument/2006/relationships/hyperlink" Target="http%3A%2F%2Fdx.doi.org%2F10.52950%2FES.2024.13.2.001" TargetMode="External"/><Relationship Id="rId144" Type="http://schemas.openxmlformats.org/officeDocument/2006/relationships/hyperlink" Target="http%3A%2F%2Fdx.doi.org%2F10.52950%2FES.2024.13.2.007" TargetMode="External"/><Relationship Id="rId90" Type="http://schemas.openxmlformats.org/officeDocument/2006/relationships/hyperlink" Target="https%3A%2F%2Fwww.webofscience.com%2Fwos%2Fwoscc%2Ffull-record%2FWOS%3A000218848700001" TargetMode="External"/><Relationship Id="rId186" Type="http://schemas.openxmlformats.org/officeDocument/2006/relationships/hyperlink" Target="http%3A%2F%2Fdx.doi.org%2F10.52950%2FES.2021.10.2.009" TargetMode="External"/><Relationship Id="rId351" Type="http://schemas.openxmlformats.org/officeDocument/2006/relationships/hyperlink" Target="https%3A%2F%2Fwww.webofscience.com%2Fwos%2Fwoscc%2Ffull-record%2FWOS%3A000992820000009" TargetMode="External"/><Relationship Id="rId393" Type="http://schemas.openxmlformats.org/officeDocument/2006/relationships/hyperlink" Target="https%3A%2F%2Fwww.webofscience.com%2Fwos%2Fwoscc%2Ffull-record%2FWOS%3A000901443200003" TargetMode="External"/><Relationship Id="rId407" Type="http://schemas.openxmlformats.org/officeDocument/2006/relationships/hyperlink" Target="http%3A%2F%2Fdx.doi.org%2F10.31181%2Fijes1512026217" TargetMode="External"/><Relationship Id="rId449" Type="http://schemas.openxmlformats.org/officeDocument/2006/relationships/hyperlink" Target="http%3A%2F%2Fdx.doi.org%2F10.20472%2FES.2015.4.1.003" TargetMode="External"/><Relationship Id="rId211" Type="http://schemas.openxmlformats.org/officeDocument/2006/relationships/hyperlink" Target="https%3A%2F%2Fwww.webofscience.com%2Fwos%2Fwoscc%2Ffull-record%2FWOS%3A000901443200007" TargetMode="External"/><Relationship Id="rId253" Type="http://schemas.openxmlformats.org/officeDocument/2006/relationships/hyperlink" Target="http%3A%2F%2Fdx.doi.org%2F10.20472%2FES.2019.8.1.007" TargetMode="External"/><Relationship Id="rId295" Type="http://schemas.openxmlformats.org/officeDocument/2006/relationships/hyperlink" Target="https%3A%2F%2Fwww.webofscience.com%2Fwos%2Fwoscc%2Ffull-record%2FWOS%3A000218856900004" TargetMode="External"/><Relationship Id="rId309" Type="http://schemas.openxmlformats.org/officeDocument/2006/relationships/hyperlink" Target="https%3A%2F%2Fwww.webofscience.com%2Fwos%2Fwoscc%2Ffull-record%2FWOS%3A000735775500004" TargetMode="External"/><Relationship Id="rId48" Type="http://schemas.openxmlformats.org/officeDocument/2006/relationships/hyperlink" Target="https%3A%2F%2Fwww.webofscience.com%2Fwos%2Fwoscc%2Ffull-record%2FWOS%3A000218860900005" TargetMode="External"/><Relationship Id="rId113" Type="http://schemas.openxmlformats.org/officeDocument/2006/relationships/hyperlink" Target="http%3A%2F%2Fdx.doi.org%2F10.20472%2FES.2015.4.2.004" TargetMode="External"/><Relationship Id="rId320" Type="http://schemas.openxmlformats.org/officeDocument/2006/relationships/hyperlink" Target="http%3A%2F%2Fdx.doi.org%2F10.31181%2Fijes1412025202" TargetMode="External"/><Relationship Id="rId155" Type="http://schemas.openxmlformats.org/officeDocument/2006/relationships/hyperlink" Target="https%3A%2F%2Fwww.webofscience.com%2Fwos%2Fwoscc%2Ffull-record%2FWOS%3A000472956500001" TargetMode="External"/><Relationship Id="rId197" Type="http://schemas.openxmlformats.org/officeDocument/2006/relationships/hyperlink" Target="https%3A%2F%2Fwww.webofscience.com%2Fwos%2Fwoscc%2Ffull-record%2FWOS%3A000503977600005" TargetMode="External"/><Relationship Id="rId362" Type="http://schemas.openxmlformats.org/officeDocument/2006/relationships/hyperlink" Target="https%3A%2F%2Fwww.webofscience.com%2Fwos%2Fwoscc%2Ffull-record%2FWOS%3A000218853000008" TargetMode="External"/><Relationship Id="rId418" Type="http://schemas.openxmlformats.org/officeDocument/2006/relationships/hyperlink" Target="https%3A%2F%2Fwww.webofscience.com%2Fwos%2Fwoscc%2Ffull-record%2FWOS%3A000901443200001" TargetMode="External"/><Relationship Id="rId222" Type="http://schemas.openxmlformats.org/officeDocument/2006/relationships/hyperlink" Target="http%3A%2F%2Fdx.doi.org%2F10.20472%2FES.2018.7.1.005" TargetMode="External"/><Relationship Id="rId264" Type="http://schemas.openxmlformats.org/officeDocument/2006/relationships/hyperlink" Target="https%3A%2F%2Fwww.webofscience.com%2Fwos%2Fwoscc%2Ffull-record%2FWOS%3A001678866800001" TargetMode="External"/><Relationship Id="rId17" Type="http://schemas.openxmlformats.org/officeDocument/2006/relationships/hyperlink" Target="https%3A%2F%2Fwww.webofscience.com%2Fwos%2Fwoscc%2Ffull-record%2FWOS%3A001672652700001" TargetMode="External"/><Relationship Id="rId59" Type="http://schemas.openxmlformats.org/officeDocument/2006/relationships/hyperlink" Target="https%3A%2F%2Fwww.webofscience.com%2Fwos%2Fwoscc%2Ffull-record%2FWOS%3A000432932500001" TargetMode="External"/><Relationship Id="rId124" Type="http://schemas.openxmlformats.org/officeDocument/2006/relationships/hyperlink" Target="https%3A%2F%2Fwww.webofscience.com%2Fwos%2Fwoscc%2Ffull-record%2FWOS%3A000218853000002" TargetMode="External"/><Relationship Id="rId70" Type="http://schemas.openxmlformats.org/officeDocument/2006/relationships/hyperlink" Target="https%3A%2F%2Fwww.webofscience.com%2Fwos%2Fwoscc%2Ffull-record%2FWOS%3A000791160500002" TargetMode="External"/><Relationship Id="rId166" Type="http://schemas.openxmlformats.org/officeDocument/2006/relationships/hyperlink" Target="http%3A%2F%2Fdx.doi.org%2F10.52950%2FES.2021.10.1.005" TargetMode="External"/><Relationship Id="rId331" Type="http://schemas.openxmlformats.org/officeDocument/2006/relationships/hyperlink" Target="http%3A%2F%2Fdx.doi.org%2F10.52950%2FES.2021.10.2.002" TargetMode="External"/><Relationship Id="rId373" Type="http://schemas.openxmlformats.org/officeDocument/2006/relationships/hyperlink" Target="http%3A%2F%2Fdx.doi.org%2F10.52950%2FES.2023.12.1.002" TargetMode="External"/><Relationship Id="rId429" Type="http://schemas.openxmlformats.org/officeDocument/2006/relationships/hyperlink" Target="https%3A%2F%2Fwww.webofscience.com%2Fwos%2Fwoscc%2Ffull-record%2FWOS%3A000218848700002" TargetMode="External"/><Relationship Id="rId1" Type="http://schemas.openxmlformats.org/officeDocument/2006/relationships/hyperlink" Target="http%3A%2F%2Fdx.doi.org%2F10.20472%2FES.2018.7.2.006" TargetMode="External"/><Relationship Id="rId233" Type="http://schemas.openxmlformats.org/officeDocument/2006/relationships/hyperlink" Target="https%3A%2F%2Fwww.webofscience.com%2Fwos%2Fwoscc%2Ffull-record%2FWOS%3A000791160500005" TargetMode="External"/><Relationship Id="rId440" Type="http://schemas.openxmlformats.org/officeDocument/2006/relationships/hyperlink" Target="http%3A%2F%2Fdx.doi.org%2F10.20472%2FES.2020.9.2.003" TargetMode="External"/><Relationship Id="rId28" Type="http://schemas.openxmlformats.org/officeDocument/2006/relationships/hyperlink" Target="https%3A%2F%2Fwww.webofscience.com%2Fwos%2Fwoscc%2Ffull-record%2FWOS%3A000390198200004" TargetMode="External"/><Relationship Id="rId275" Type="http://schemas.openxmlformats.org/officeDocument/2006/relationships/hyperlink" Target="https%3A%2F%2Fwww.webofscience.com%2Fwos%2Fwoscc%2Ffull-record%2FWOS%3A000735775500003" TargetMode="External"/><Relationship Id="rId300" Type="http://schemas.openxmlformats.org/officeDocument/2006/relationships/hyperlink" Target="http%3A%2F%2Fdx.doi.org%2F10.31181%2Fijes1512026226" TargetMode="External"/><Relationship Id="rId81" Type="http://schemas.openxmlformats.org/officeDocument/2006/relationships/hyperlink" Target="http%3A%2F%2Fdx.doi.org%2F10.52950%2FES.2022.11.2.001" TargetMode="External"/><Relationship Id="rId135" Type="http://schemas.openxmlformats.org/officeDocument/2006/relationships/hyperlink" Target="https%3A%2F%2Fwww.webofscience.com%2Fwos%2Fwoscc%2Ffull-record%2FWOS%3A000472956500002" TargetMode="External"/><Relationship Id="rId177" Type="http://schemas.openxmlformats.org/officeDocument/2006/relationships/hyperlink" Target="https%3A%2F%2Fwww.webofscience.com%2Fwos%2Fwoscc%2Ffull-record%2FWOS%3A001672652700012" TargetMode="External"/><Relationship Id="rId342" Type="http://schemas.openxmlformats.org/officeDocument/2006/relationships/hyperlink" Target="http%3A%2F%2Fdx.doi.org%2F10.31181%2Fijes1512026238" TargetMode="External"/><Relationship Id="rId384" Type="http://schemas.openxmlformats.org/officeDocument/2006/relationships/hyperlink" Target="https%3A%2F%2Fwww.webofscience.com%2Fwos%2Fwoscc%2Ffull-record%2FWOS%3A000390198200003" TargetMode="External"/><Relationship Id="rId202" Type="http://schemas.openxmlformats.org/officeDocument/2006/relationships/hyperlink" Target="https%3A%2F%2Fwww.webofscience.com%2Fwos%2Fwoscc%2Ffull-record%2FWOS%3A000375775900001" TargetMode="External"/><Relationship Id="rId244" Type="http://schemas.openxmlformats.org/officeDocument/2006/relationships/hyperlink" Target="https%3A%2F%2Fwww.webofscience.com%2Fwos%2Fwoscc%2Ffull-record%2FWOS%3A001487876000002" TargetMode="External"/><Relationship Id="rId39" Type="http://schemas.openxmlformats.org/officeDocument/2006/relationships/hyperlink" Target="https%3A%2F%2Fwww.webofscience.com%2Fwos%2Fwoscc%2Ffull-record%2FWOS%3A000218856900002" TargetMode="External"/><Relationship Id="rId286" Type="http://schemas.openxmlformats.org/officeDocument/2006/relationships/hyperlink" Target="https%3A%2F%2Fwww.webofscience.com%2Fwos%2Fwoscc%2Ffull-record%2FWOS%3A001582147000001" TargetMode="External"/><Relationship Id="rId451" Type="http://schemas.openxmlformats.org/officeDocument/2006/relationships/hyperlink" Target="http%3A%2F%2Fdx.doi.org%2F10.20472%2FES.2015.4.4.003" TargetMode="External"/><Relationship Id="rId50" Type="http://schemas.openxmlformats.org/officeDocument/2006/relationships/hyperlink" Target="http%3A%2F%2Fdx.doi.org%2F10.52950%2FES.2024.13.2.003" TargetMode="External"/><Relationship Id="rId104" Type="http://schemas.openxmlformats.org/officeDocument/2006/relationships/hyperlink" Target="http%3A%2F%2Fdx.doi.org%2F10.52950%2FES.2023.12.1.007" TargetMode="External"/><Relationship Id="rId146" Type="http://schemas.openxmlformats.org/officeDocument/2006/relationships/hyperlink" Target="http%3A%2F%2Fdx.doi.org%2F10.52950%2FES.2024.13.1.005" TargetMode="External"/><Relationship Id="rId188" Type="http://schemas.openxmlformats.org/officeDocument/2006/relationships/hyperlink" Target="https%3A%2F%2Fwww.webofscience.com%2Fwos%2Fwoscc%2Ffull-record%2FWOS%3A000218857800002" TargetMode="External"/><Relationship Id="rId311" Type="http://schemas.openxmlformats.org/officeDocument/2006/relationships/hyperlink" Target="https%3A%2F%2Fwww.webofscience.com%2Fwos%2Fwoscc%2Ffull-record%2FWOS%3A000432932500002" TargetMode="External"/><Relationship Id="rId353" Type="http://schemas.openxmlformats.org/officeDocument/2006/relationships/hyperlink" Target="https%3A%2F%2Fwww.webofscience.com%2Fwos%2Fwoscc%2Ffull-record%2FWOS%3A000901443200006" TargetMode="External"/><Relationship Id="rId395" Type="http://schemas.openxmlformats.org/officeDocument/2006/relationships/hyperlink" Target="http%3A%2F%2Fdx.doi.org%2F10.20472%2FES.2020.9.1.004" TargetMode="External"/><Relationship Id="rId409" Type="http://schemas.openxmlformats.org/officeDocument/2006/relationships/hyperlink" Target="http%3A%2F%2Fdx.doi.org%2F10.31181%2Fijes14120252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267"/>
  <sheetViews>
    <sheetView tabSelected="1" topLeftCell="W1" workbookViewId="0">
      <pane ySplit="1" topLeftCell="A257" activePane="bottomLeft" state="frozen"/>
      <selection pane="bottomLeft" activeCell="AM267" sqref="AM267:AN267"/>
    </sheetView>
  </sheetViews>
  <sheetFormatPr defaultRowHeight="15" x14ac:dyDescent="0.25"/>
  <cols>
    <col min="39" max="39" width="13" customWidth="1"/>
    <col min="40" max="40" width="17" customWidth="1"/>
  </cols>
  <sheetData>
    <row r="1" spans="1:7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row>
    <row r="2" spans="1:77" x14ac:dyDescent="0.25">
      <c r="A2" t="s">
        <v>77</v>
      </c>
      <c r="B2" t="s">
        <v>77</v>
      </c>
      <c r="C2" t="s">
        <v>77</v>
      </c>
      <c r="D2" t="s">
        <v>77</v>
      </c>
      <c r="E2" t="s">
        <v>78</v>
      </c>
      <c r="F2" t="s">
        <v>79</v>
      </c>
      <c r="G2" t="s">
        <v>80</v>
      </c>
      <c r="H2" t="s">
        <v>81</v>
      </c>
      <c r="I2" t="s">
        <v>82</v>
      </c>
      <c r="J2" t="s">
        <v>83</v>
      </c>
      <c r="K2" t="s">
        <v>84</v>
      </c>
      <c r="L2" t="s">
        <v>81</v>
      </c>
      <c r="M2" t="s">
        <v>81</v>
      </c>
      <c r="N2" t="s">
        <v>81</v>
      </c>
      <c r="O2" t="s">
        <v>85</v>
      </c>
      <c r="P2" t="s">
        <v>86</v>
      </c>
      <c r="Q2" t="s">
        <v>87</v>
      </c>
      <c r="R2" t="s">
        <v>81</v>
      </c>
      <c r="S2" t="s">
        <v>81</v>
      </c>
      <c r="T2" t="s">
        <v>81</v>
      </c>
      <c r="U2" t="s">
        <v>81</v>
      </c>
      <c r="V2" t="s">
        <v>88</v>
      </c>
      <c r="W2" t="s">
        <v>89</v>
      </c>
      <c r="X2" t="s">
        <v>81</v>
      </c>
      <c r="Y2" t="s">
        <v>81</v>
      </c>
      <c r="Z2" t="s">
        <v>90</v>
      </c>
      <c r="AA2" t="s">
        <v>91</v>
      </c>
      <c r="AB2" t="s">
        <v>81</v>
      </c>
      <c r="AC2" t="s">
        <v>81</v>
      </c>
      <c r="AD2" t="s">
        <v>81</v>
      </c>
      <c r="AE2" t="s">
        <v>81</v>
      </c>
      <c r="AF2" t="s">
        <v>81</v>
      </c>
      <c r="AG2" t="s">
        <v>92</v>
      </c>
      <c r="AH2" t="s">
        <v>93</v>
      </c>
      <c r="AI2" t="s">
        <v>94</v>
      </c>
      <c r="AJ2" t="s">
        <v>81</v>
      </c>
      <c r="AK2" t="s">
        <v>81</v>
      </c>
      <c r="AL2" t="s">
        <v>95</v>
      </c>
      <c r="AM2" s="455">
        <v>1</v>
      </c>
      <c r="AN2" s="455">
        <v>1</v>
      </c>
      <c r="AO2" t="s">
        <v>77</v>
      </c>
      <c r="AP2" t="s">
        <v>97</v>
      </c>
      <c r="AQ2" t="s">
        <v>98</v>
      </c>
      <c r="AR2" t="s">
        <v>99</v>
      </c>
      <c r="AS2" t="s">
        <v>100</v>
      </c>
      <c r="AT2" t="s">
        <v>81</v>
      </c>
      <c r="AU2" t="s">
        <v>101</v>
      </c>
      <c r="AV2" t="s">
        <v>81</v>
      </c>
      <c r="AW2" t="s">
        <v>102</v>
      </c>
      <c r="AX2" t="s">
        <v>103</v>
      </c>
      <c r="AY2" t="s">
        <v>104</v>
      </c>
      <c r="AZ2" t="s">
        <v>104</v>
      </c>
      <c r="BA2" t="s">
        <v>105</v>
      </c>
      <c r="BB2" t="s">
        <v>106</v>
      </c>
      <c r="BC2" t="s">
        <v>81</v>
      </c>
      <c r="BD2" t="s">
        <v>81</v>
      </c>
      <c r="BE2" t="s">
        <v>81</v>
      </c>
      <c r="BF2" t="s">
        <v>81</v>
      </c>
      <c r="BG2" t="s">
        <v>107</v>
      </c>
      <c r="BH2" t="s">
        <v>108</v>
      </c>
      <c r="BI2" t="s">
        <v>81</v>
      </c>
      <c r="BJ2" t="s">
        <v>109</v>
      </c>
      <c r="BK2" s="1" t="str">
        <f>HYPERLINK("http://dx.doi.org/10.20472/ES.2018.7.2.006","http://dx.doi.org/10.20472/ES.2018.7.2.006")</f>
        <v>http://dx.doi.org/10.20472/ES.2018.7.2.006</v>
      </c>
      <c r="BL2" t="s">
        <v>81</v>
      </c>
      <c r="BM2" t="s">
        <v>81</v>
      </c>
      <c r="BN2" t="s">
        <v>110</v>
      </c>
      <c r="BO2" t="s">
        <v>111</v>
      </c>
      <c r="BP2" t="s">
        <v>112</v>
      </c>
      <c r="BQ2" t="s">
        <v>113</v>
      </c>
      <c r="BR2" t="s">
        <v>81</v>
      </c>
      <c r="BS2" t="s">
        <v>114</v>
      </c>
      <c r="BT2" s="2" t="str">
        <f>HYPERLINK("https://www.webofscience.com/wos/woscc/full-record/WOS:000450671500006","View Record in Web of Science")</f>
        <v>View Record in Web of Science</v>
      </c>
      <c r="BU2" t="s">
        <v>115</v>
      </c>
      <c r="BV2" t="s">
        <v>81</v>
      </c>
      <c r="BW2" t="s">
        <v>81</v>
      </c>
      <c r="BX2" t="s">
        <v>116</v>
      </c>
    </row>
    <row r="3" spans="1:77" x14ac:dyDescent="0.25">
      <c r="A3" t="s">
        <v>96</v>
      </c>
      <c r="B3" t="s">
        <v>77</v>
      </c>
      <c r="C3" t="s">
        <v>117</v>
      </c>
      <c r="D3" t="s">
        <v>106</v>
      </c>
      <c r="E3" t="s">
        <v>118</v>
      </c>
      <c r="F3" t="s">
        <v>119</v>
      </c>
      <c r="G3" t="s">
        <v>120</v>
      </c>
      <c r="H3" t="s">
        <v>81</v>
      </c>
      <c r="I3" t="s">
        <v>82</v>
      </c>
      <c r="J3" t="s">
        <v>121</v>
      </c>
      <c r="K3" t="s">
        <v>122</v>
      </c>
      <c r="L3" t="s">
        <v>81</v>
      </c>
      <c r="M3" t="s">
        <v>81</v>
      </c>
      <c r="N3" t="s">
        <v>81</v>
      </c>
      <c r="O3" t="s">
        <v>123</v>
      </c>
      <c r="P3" t="s">
        <v>124</v>
      </c>
      <c r="Q3" t="s">
        <v>87</v>
      </c>
      <c r="R3" t="s">
        <v>81</v>
      </c>
      <c r="S3" t="s">
        <v>81</v>
      </c>
      <c r="T3" t="s">
        <v>81</v>
      </c>
      <c r="U3" t="s">
        <v>81</v>
      </c>
      <c r="V3" t="s">
        <v>125</v>
      </c>
      <c r="W3" t="s">
        <v>89</v>
      </c>
      <c r="X3" t="s">
        <v>81</v>
      </c>
      <c r="Y3" t="s">
        <v>81</v>
      </c>
      <c r="Z3" t="s">
        <v>90</v>
      </c>
      <c r="AA3" t="s">
        <v>91</v>
      </c>
      <c r="AB3" t="s">
        <v>81</v>
      </c>
      <c r="AC3" t="s">
        <v>81</v>
      </c>
      <c r="AD3" t="s">
        <v>81</v>
      </c>
      <c r="AE3" t="s">
        <v>81</v>
      </c>
      <c r="AF3" t="s">
        <v>81</v>
      </c>
      <c r="AG3" t="s">
        <v>126</v>
      </c>
      <c r="AH3" t="s">
        <v>81</v>
      </c>
      <c r="AI3" t="s">
        <v>81</v>
      </c>
      <c r="AJ3" t="s">
        <v>81</v>
      </c>
      <c r="AK3" t="s">
        <v>81</v>
      </c>
      <c r="AL3" t="s">
        <v>127</v>
      </c>
      <c r="AM3" s="455">
        <v>78</v>
      </c>
      <c r="AN3" s="455">
        <v>114</v>
      </c>
      <c r="AO3" t="s">
        <v>77</v>
      </c>
      <c r="AP3" t="s">
        <v>130</v>
      </c>
      <c r="AQ3" t="s">
        <v>131</v>
      </c>
      <c r="AR3" t="s">
        <v>132</v>
      </c>
      <c r="AS3" t="s">
        <v>133</v>
      </c>
      <c r="AT3" t="s">
        <v>81</v>
      </c>
      <c r="AU3" t="s">
        <v>101</v>
      </c>
      <c r="AV3" t="s">
        <v>81</v>
      </c>
      <c r="AW3" t="s">
        <v>102</v>
      </c>
      <c r="AX3" t="s">
        <v>103</v>
      </c>
      <c r="AY3" t="s">
        <v>134</v>
      </c>
      <c r="AZ3" t="s">
        <v>134</v>
      </c>
      <c r="BA3" t="s">
        <v>135</v>
      </c>
      <c r="BB3" t="s">
        <v>106</v>
      </c>
      <c r="BC3" t="s">
        <v>81</v>
      </c>
      <c r="BD3" t="s">
        <v>81</v>
      </c>
      <c r="BE3" t="s">
        <v>81</v>
      </c>
      <c r="BF3" t="s">
        <v>81</v>
      </c>
      <c r="BG3" t="s">
        <v>136</v>
      </c>
      <c r="BH3" t="s">
        <v>137</v>
      </c>
      <c r="BI3" t="s">
        <v>81</v>
      </c>
      <c r="BJ3" t="s">
        <v>138</v>
      </c>
      <c r="BK3" s="3" t="str">
        <f>HYPERLINK("http://dx.doi.org/10.20472/ES.2015.4.2.002","http://dx.doi.org/10.20472/ES.2015.4.2.002")</f>
        <v>http://dx.doi.org/10.20472/ES.2015.4.2.002</v>
      </c>
      <c r="BL3" t="s">
        <v>81</v>
      </c>
      <c r="BM3" t="s">
        <v>81</v>
      </c>
      <c r="BN3" t="s">
        <v>97</v>
      </c>
      <c r="BO3" t="s">
        <v>111</v>
      </c>
      <c r="BP3" t="s">
        <v>112</v>
      </c>
      <c r="BQ3" t="s">
        <v>139</v>
      </c>
      <c r="BR3" t="s">
        <v>81</v>
      </c>
      <c r="BS3" t="s">
        <v>140</v>
      </c>
      <c r="BT3" s="4" t="str">
        <f>HYPERLINK("https://www.webofscience.com/wos/woscc/full-record/WOS:000218863600002","View Record in Web of Science")</f>
        <v>View Record in Web of Science</v>
      </c>
      <c r="BU3" t="s">
        <v>141</v>
      </c>
      <c r="BV3" t="s">
        <v>81</v>
      </c>
      <c r="BW3" t="s">
        <v>81</v>
      </c>
      <c r="BX3" t="s">
        <v>116</v>
      </c>
    </row>
    <row r="4" spans="1:77" x14ac:dyDescent="0.25">
      <c r="A4" t="s">
        <v>77</v>
      </c>
      <c r="B4" t="s">
        <v>77</v>
      </c>
      <c r="C4" t="s">
        <v>77</v>
      </c>
      <c r="D4" t="s">
        <v>77</v>
      </c>
      <c r="E4" t="s">
        <v>142</v>
      </c>
      <c r="F4" t="s">
        <v>143</v>
      </c>
      <c r="G4" t="s">
        <v>144</v>
      </c>
      <c r="H4" t="s">
        <v>81</v>
      </c>
      <c r="I4" t="s">
        <v>82</v>
      </c>
      <c r="J4" t="s">
        <v>145</v>
      </c>
      <c r="K4" t="s">
        <v>146</v>
      </c>
      <c r="L4" t="s">
        <v>81</v>
      </c>
      <c r="M4" t="s">
        <v>81</v>
      </c>
      <c r="N4" t="s">
        <v>81</v>
      </c>
      <c r="O4" t="s">
        <v>147</v>
      </c>
      <c r="P4" t="s">
        <v>148</v>
      </c>
      <c r="Q4" t="s">
        <v>87</v>
      </c>
      <c r="R4" t="s">
        <v>81</v>
      </c>
      <c r="S4" t="s">
        <v>81</v>
      </c>
      <c r="T4" t="s">
        <v>81</v>
      </c>
      <c r="U4" t="s">
        <v>81</v>
      </c>
      <c r="V4" t="s">
        <v>149</v>
      </c>
      <c r="W4" t="s">
        <v>89</v>
      </c>
      <c r="X4" t="s">
        <v>81</v>
      </c>
      <c r="Y4" t="s">
        <v>81</v>
      </c>
      <c r="Z4" t="s">
        <v>90</v>
      </c>
      <c r="AA4" t="s">
        <v>91</v>
      </c>
      <c r="AB4" t="s">
        <v>81</v>
      </c>
      <c r="AC4" t="s">
        <v>81</v>
      </c>
      <c r="AD4" t="s">
        <v>81</v>
      </c>
      <c r="AE4" t="s">
        <v>81</v>
      </c>
      <c r="AF4" t="s">
        <v>81</v>
      </c>
      <c r="AG4" t="s">
        <v>150</v>
      </c>
      <c r="AH4" t="s">
        <v>81</v>
      </c>
      <c r="AI4" t="s">
        <v>151</v>
      </c>
      <c r="AJ4" t="s">
        <v>152</v>
      </c>
      <c r="AK4" t="s">
        <v>81</v>
      </c>
      <c r="AL4" t="s">
        <v>153</v>
      </c>
      <c r="AM4" s="455">
        <v>3</v>
      </c>
      <c r="AN4" s="455">
        <v>3</v>
      </c>
      <c r="AO4" t="s">
        <v>77</v>
      </c>
      <c r="AP4" t="s">
        <v>96</v>
      </c>
      <c r="AQ4" t="s">
        <v>154</v>
      </c>
      <c r="AR4" t="s">
        <v>155</v>
      </c>
      <c r="AS4" t="s">
        <v>156</v>
      </c>
      <c r="AT4" t="s">
        <v>101</v>
      </c>
      <c r="AU4" t="s">
        <v>81</v>
      </c>
      <c r="AV4" t="s">
        <v>81</v>
      </c>
      <c r="AW4" t="s">
        <v>102</v>
      </c>
      <c r="AX4" t="s">
        <v>103</v>
      </c>
      <c r="AY4" t="s">
        <v>134</v>
      </c>
      <c r="AZ4" t="s">
        <v>134</v>
      </c>
      <c r="BA4" t="s">
        <v>135</v>
      </c>
      <c r="BB4" t="s">
        <v>117</v>
      </c>
      <c r="BC4" t="s">
        <v>81</v>
      </c>
      <c r="BD4" t="s">
        <v>81</v>
      </c>
      <c r="BE4" t="s">
        <v>81</v>
      </c>
      <c r="BF4" t="s">
        <v>81</v>
      </c>
      <c r="BG4" t="s">
        <v>96</v>
      </c>
      <c r="BH4" t="s">
        <v>157</v>
      </c>
      <c r="BI4" t="s">
        <v>81</v>
      </c>
      <c r="BJ4" t="s">
        <v>158</v>
      </c>
      <c r="BK4" s="5" t="str">
        <f>HYPERLINK("http://dx.doi.org/10.20472/ES.2015.4.3.001","http://dx.doi.org/10.20472/ES.2015.4.3.001")</f>
        <v>http://dx.doi.org/10.20472/ES.2015.4.3.001</v>
      </c>
      <c r="BL4" t="s">
        <v>81</v>
      </c>
      <c r="BM4" t="s">
        <v>81</v>
      </c>
      <c r="BN4" t="s">
        <v>157</v>
      </c>
      <c r="BO4" t="s">
        <v>111</v>
      </c>
      <c r="BP4" t="s">
        <v>112</v>
      </c>
      <c r="BQ4" t="s">
        <v>159</v>
      </c>
      <c r="BR4" t="s">
        <v>81</v>
      </c>
      <c r="BS4" t="s">
        <v>160</v>
      </c>
      <c r="BT4" s="6" t="str">
        <f>HYPERLINK("https://www.webofscience.com/wos/woscc/full-record/WOS:000218864700001","View Record in Web of Science")</f>
        <v>View Record in Web of Science</v>
      </c>
      <c r="BU4" t="s">
        <v>141</v>
      </c>
      <c r="BV4" t="s">
        <v>81</v>
      </c>
      <c r="BW4" t="s">
        <v>81</v>
      </c>
      <c r="BX4" t="s">
        <v>116</v>
      </c>
    </row>
    <row r="5" spans="1:77" x14ac:dyDescent="0.25">
      <c r="A5" t="s">
        <v>77</v>
      </c>
      <c r="B5" t="s">
        <v>77</v>
      </c>
      <c r="C5" t="s">
        <v>77</v>
      </c>
      <c r="D5" t="s">
        <v>77</v>
      </c>
      <c r="E5" t="s">
        <v>161</v>
      </c>
      <c r="F5" t="s">
        <v>162</v>
      </c>
      <c r="G5" t="s">
        <v>163</v>
      </c>
      <c r="H5" t="s">
        <v>81</v>
      </c>
      <c r="I5" t="s">
        <v>82</v>
      </c>
      <c r="J5" t="s">
        <v>81</v>
      </c>
      <c r="K5" t="s">
        <v>164</v>
      </c>
      <c r="L5" t="s">
        <v>81</v>
      </c>
      <c r="M5" t="s">
        <v>81</v>
      </c>
      <c r="N5" t="s">
        <v>81</v>
      </c>
      <c r="O5" t="s">
        <v>81</v>
      </c>
      <c r="P5" t="s">
        <v>81</v>
      </c>
      <c r="Q5" t="s">
        <v>87</v>
      </c>
      <c r="R5" t="s">
        <v>81</v>
      </c>
      <c r="S5" t="s">
        <v>81</v>
      </c>
      <c r="T5" t="s">
        <v>81</v>
      </c>
      <c r="U5" t="s">
        <v>81</v>
      </c>
      <c r="V5" t="s">
        <v>165</v>
      </c>
      <c r="W5" t="s">
        <v>89</v>
      </c>
      <c r="X5" t="s">
        <v>81</v>
      </c>
      <c r="Y5" t="s">
        <v>81</v>
      </c>
      <c r="Z5" t="s">
        <v>90</v>
      </c>
      <c r="AA5" t="s">
        <v>91</v>
      </c>
      <c r="AB5" t="s">
        <v>81</v>
      </c>
      <c r="AC5" t="s">
        <v>81</v>
      </c>
      <c r="AD5" t="s">
        <v>81</v>
      </c>
      <c r="AE5" t="s">
        <v>81</v>
      </c>
      <c r="AF5" t="s">
        <v>81</v>
      </c>
      <c r="AG5" t="s">
        <v>166</v>
      </c>
      <c r="AH5" t="s">
        <v>167</v>
      </c>
      <c r="AI5" t="s">
        <v>81</v>
      </c>
      <c r="AJ5" t="s">
        <v>81</v>
      </c>
      <c r="AK5" t="s">
        <v>81</v>
      </c>
      <c r="AL5" t="s">
        <v>168</v>
      </c>
      <c r="AM5" s="455">
        <v>4</v>
      </c>
      <c r="AN5" s="455">
        <v>7</v>
      </c>
      <c r="AO5" t="s">
        <v>77</v>
      </c>
      <c r="AP5" t="s">
        <v>117</v>
      </c>
      <c r="AQ5" t="s">
        <v>131</v>
      </c>
      <c r="AR5" t="s">
        <v>132</v>
      </c>
      <c r="AS5" t="s">
        <v>133</v>
      </c>
      <c r="AT5" t="s">
        <v>81</v>
      </c>
      <c r="AU5" t="s">
        <v>101</v>
      </c>
      <c r="AV5" t="s">
        <v>81</v>
      </c>
      <c r="AW5" t="s">
        <v>102</v>
      </c>
      <c r="AX5" t="s">
        <v>103</v>
      </c>
      <c r="AY5" t="s">
        <v>169</v>
      </c>
      <c r="AZ5" t="s">
        <v>169</v>
      </c>
      <c r="BA5" t="s">
        <v>96</v>
      </c>
      <c r="BB5" t="s">
        <v>106</v>
      </c>
      <c r="BC5" t="s">
        <v>81</v>
      </c>
      <c r="BD5" t="s">
        <v>81</v>
      </c>
      <c r="BE5" t="s">
        <v>81</v>
      </c>
      <c r="BF5" t="s">
        <v>81</v>
      </c>
      <c r="BG5" t="s">
        <v>170</v>
      </c>
      <c r="BH5" t="s">
        <v>171</v>
      </c>
      <c r="BI5" t="s">
        <v>81</v>
      </c>
      <c r="BJ5" t="s">
        <v>81</v>
      </c>
      <c r="BK5" t="s">
        <v>81</v>
      </c>
      <c r="BL5" t="s">
        <v>81</v>
      </c>
      <c r="BM5" t="s">
        <v>81</v>
      </c>
      <c r="BN5" t="s">
        <v>172</v>
      </c>
      <c r="BO5" t="s">
        <v>111</v>
      </c>
      <c r="BP5" t="s">
        <v>112</v>
      </c>
      <c r="BQ5" t="s">
        <v>173</v>
      </c>
      <c r="BR5" t="s">
        <v>81</v>
      </c>
      <c r="BS5" t="s">
        <v>174</v>
      </c>
      <c r="BT5" s="7" t="str">
        <f>HYPERLINK("https://www.webofscience.com/wos/woscc/full-record/WOS:000218848700007","View Record in Web of Science")</f>
        <v>View Record in Web of Science</v>
      </c>
      <c r="BU5" t="s">
        <v>81</v>
      </c>
      <c r="BV5" t="s">
        <v>81</v>
      </c>
      <c r="BW5" t="s">
        <v>81</v>
      </c>
      <c r="BX5" t="s">
        <v>116</v>
      </c>
    </row>
    <row r="6" spans="1:77" x14ac:dyDescent="0.25">
      <c r="A6" t="s">
        <v>77</v>
      </c>
      <c r="B6" t="s">
        <v>77</v>
      </c>
      <c r="C6" t="s">
        <v>77</v>
      </c>
      <c r="D6" t="s">
        <v>77</v>
      </c>
      <c r="E6" t="s">
        <v>175</v>
      </c>
      <c r="F6" t="s">
        <v>176</v>
      </c>
      <c r="G6" t="s">
        <v>177</v>
      </c>
      <c r="H6" t="s">
        <v>81</v>
      </c>
      <c r="I6" t="s">
        <v>82</v>
      </c>
      <c r="J6" t="s">
        <v>178</v>
      </c>
      <c r="K6" t="s">
        <v>179</v>
      </c>
      <c r="L6" t="s">
        <v>180</v>
      </c>
      <c r="M6" t="s">
        <v>181</v>
      </c>
      <c r="N6" t="s">
        <v>182</v>
      </c>
      <c r="O6" t="s">
        <v>183</v>
      </c>
      <c r="P6" t="s">
        <v>184</v>
      </c>
      <c r="Q6" t="s">
        <v>87</v>
      </c>
      <c r="R6" t="s">
        <v>81</v>
      </c>
      <c r="S6" t="s">
        <v>81</v>
      </c>
      <c r="T6" t="s">
        <v>81</v>
      </c>
      <c r="U6" t="s">
        <v>81</v>
      </c>
      <c r="V6" t="s">
        <v>185</v>
      </c>
      <c r="W6" t="s">
        <v>89</v>
      </c>
      <c r="X6" t="s">
        <v>81</v>
      </c>
      <c r="Y6" t="s">
        <v>81</v>
      </c>
      <c r="Z6" t="s">
        <v>90</v>
      </c>
      <c r="AA6" t="s">
        <v>91</v>
      </c>
      <c r="AB6" t="s">
        <v>81</v>
      </c>
      <c r="AC6" t="s">
        <v>81</v>
      </c>
      <c r="AD6" t="s">
        <v>81</v>
      </c>
      <c r="AE6" t="s">
        <v>81</v>
      </c>
      <c r="AF6" t="s">
        <v>81</v>
      </c>
      <c r="AG6" t="s">
        <v>186</v>
      </c>
      <c r="AH6" t="s">
        <v>187</v>
      </c>
      <c r="AI6" t="s">
        <v>81</v>
      </c>
      <c r="AJ6" t="s">
        <v>81</v>
      </c>
      <c r="AK6" t="s">
        <v>81</v>
      </c>
      <c r="AL6" t="s">
        <v>188</v>
      </c>
      <c r="AM6" s="455">
        <v>1</v>
      </c>
      <c r="AN6" s="455">
        <v>1</v>
      </c>
      <c r="AO6" t="s">
        <v>135</v>
      </c>
      <c r="AP6" t="s">
        <v>189</v>
      </c>
      <c r="AQ6" t="s">
        <v>98</v>
      </c>
      <c r="AR6" t="s">
        <v>99</v>
      </c>
      <c r="AS6" t="s">
        <v>100</v>
      </c>
      <c r="AT6" t="s">
        <v>81</v>
      </c>
      <c r="AU6" t="s">
        <v>101</v>
      </c>
      <c r="AV6" t="s">
        <v>81</v>
      </c>
      <c r="AW6" t="s">
        <v>102</v>
      </c>
      <c r="AX6" t="s">
        <v>103</v>
      </c>
      <c r="AY6" t="s">
        <v>190</v>
      </c>
      <c r="AZ6" t="s">
        <v>190</v>
      </c>
      <c r="BA6" t="s">
        <v>97</v>
      </c>
      <c r="BB6" t="s">
        <v>96</v>
      </c>
      <c r="BC6" t="s">
        <v>81</v>
      </c>
      <c r="BD6" t="s">
        <v>81</v>
      </c>
      <c r="BE6" t="s">
        <v>81</v>
      </c>
      <c r="BF6" t="s">
        <v>81</v>
      </c>
      <c r="BG6" t="s">
        <v>191</v>
      </c>
      <c r="BH6" t="s">
        <v>192</v>
      </c>
      <c r="BI6" t="s">
        <v>81</v>
      </c>
      <c r="BJ6" t="s">
        <v>193</v>
      </c>
      <c r="BK6" s="8" t="str">
        <f>HYPERLINK("http://dx.doi.org/10.31181/ijes1412025206","http://dx.doi.org/10.31181/ijes1412025206")</f>
        <v>http://dx.doi.org/10.31181/ijes1412025206</v>
      </c>
      <c r="BL6" t="s">
        <v>81</v>
      </c>
      <c r="BM6" t="s">
        <v>81</v>
      </c>
      <c r="BN6" t="s">
        <v>194</v>
      </c>
      <c r="BO6" t="s">
        <v>111</v>
      </c>
      <c r="BP6" t="s">
        <v>112</v>
      </c>
      <c r="BQ6" t="s">
        <v>195</v>
      </c>
      <c r="BR6" t="s">
        <v>81</v>
      </c>
      <c r="BS6" t="s">
        <v>196</v>
      </c>
      <c r="BT6" s="9" t="str">
        <f>HYPERLINK("https://www.webofscience.com/wos/woscc/full-record/WOS:001568893600002","View Record in Web of Science")</f>
        <v>View Record in Web of Science</v>
      </c>
      <c r="BU6" t="s">
        <v>115</v>
      </c>
      <c r="BV6" t="s">
        <v>81</v>
      </c>
      <c r="BW6" t="s">
        <v>81</v>
      </c>
      <c r="BX6" t="s">
        <v>116</v>
      </c>
    </row>
    <row r="7" spans="1:77" x14ac:dyDescent="0.25">
      <c r="A7" t="s">
        <v>77</v>
      </c>
      <c r="B7" t="s">
        <v>77</v>
      </c>
      <c r="C7" t="s">
        <v>96</v>
      </c>
      <c r="D7" t="s">
        <v>77</v>
      </c>
      <c r="E7" t="s">
        <v>197</v>
      </c>
      <c r="F7" t="s">
        <v>198</v>
      </c>
      <c r="G7" t="s">
        <v>199</v>
      </c>
      <c r="H7" t="s">
        <v>81</v>
      </c>
      <c r="I7" t="s">
        <v>82</v>
      </c>
      <c r="J7" t="s">
        <v>200</v>
      </c>
      <c r="K7" t="s">
        <v>201</v>
      </c>
      <c r="L7" t="s">
        <v>202</v>
      </c>
      <c r="M7" t="s">
        <v>203</v>
      </c>
      <c r="N7" t="s">
        <v>204</v>
      </c>
      <c r="O7" t="s">
        <v>205</v>
      </c>
      <c r="P7" t="s">
        <v>206</v>
      </c>
      <c r="Q7" t="s">
        <v>87</v>
      </c>
      <c r="R7" t="s">
        <v>81</v>
      </c>
      <c r="S7" t="s">
        <v>81</v>
      </c>
      <c r="T7" t="s">
        <v>81</v>
      </c>
      <c r="U7" t="s">
        <v>81</v>
      </c>
      <c r="V7" t="s">
        <v>207</v>
      </c>
      <c r="W7" t="s">
        <v>89</v>
      </c>
      <c r="X7" t="s">
        <v>81</v>
      </c>
      <c r="Y7" t="s">
        <v>81</v>
      </c>
      <c r="Z7" t="s">
        <v>90</v>
      </c>
      <c r="AA7" t="s">
        <v>91</v>
      </c>
      <c r="AB7" t="s">
        <v>81</v>
      </c>
      <c r="AC7" t="s">
        <v>81</v>
      </c>
      <c r="AD7" t="s">
        <v>81</v>
      </c>
      <c r="AE7" t="s">
        <v>81</v>
      </c>
      <c r="AF7" t="s">
        <v>81</v>
      </c>
      <c r="AG7" t="s">
        <v>208</v>
      </c>
      <c r="AH7" t="s">
        <v>209</v>
      </c>
      <c r="AI7" t="s">
        <v>210</v>
      </c>
      <c r="AJ7" t="s">
        <v>211</v>
      </c>
      <c r="AK7" t="s">
        <v>81</v>
      </c>
      <c r="AL7" t="s">
        <v>212</v>
      </c>
      <c r="AM7" s="455">
        <v>11</v>
      </c>
      <c r="AN7" s="455">
        <v>11</v>
      </c>
      <c r="AO7" t="s">
        <v>77</v>
      </c>
      <c r="AP7" t="s">
        <v>194</v>
      </c>
      <c r="AQ7" t="s">
        <v>131</v>
      </c>
      <c r="AR7" t="s">
        <v>132</v>
      </c>
      <c r="AS7" t="s">
        <v>133</v>
      </c>
      <c r="AT7" t="s">
        <v>81</v>
      </c>
      <c r="AU7" t="s">
        <v>101</v>
      </c>
      <c r="AV7" t="s">
        <v>81</v>
      </c>
      <c r="AW7" t="s">
        <v>102</v>
      </c>
      <c r="AX7" t="s">
        <v>103</v>
      </c>
      <c r="AY7" t="s">
        <v>214</v>
      </c>
      <c r="AZ7" t="s">
        <v>214</v>
      </c>
      <c r="BA7" t="s">
        <v>213</v>
      </c>
      <c r="BB7" t="s">
        <v>106</v>
      </c>
      <c r="BC7" t="s">
        <v>81</v>
      </c>
      <c r="BD7" t="s">
        <v>81</v>
      </c>
      <c r="BE7" t="s">
        <v>81</v>
      </c>
      <c r="BF7" t="s">
        <v>81</v>
      </c>
      <c r="BG7" t="s">
        <v>215</v>
      </c>
      <c r="BH7" t="s">
        <v>216</v>
      </c>
      <c r="BI7" t="s">
        <v>81</v>
      </c>
      <c r="BJ7" t="s">
        <v>217</v>
      </c>
      <c r="BK7" s="10" t="str">
        <f>HYPERLINK("http://dx.doi.org/10.52950/ES.2022.11.2.009","http://dx.doi.org/10.52950/ES.2022.11.2.009")</f>
        <v>http://dx.doi.org/10.52950/ES.2022.11.2.009</v>
      </c>
      <c r="BL7" t="s">
        <v>81</v>
      </c>
      <c r="BM7" t="s">
        <v>81</v>
      </c>
      <c r="BN7" t="s">
        <v>218</v>
      </c>
      <c r="BO7" t="s">
        <v>111</v>
      </c>
      <c r="BP7" t="s">
        <v>112</v>
      </c>
      <c r="BQ7" t="s">
        <v>219</v>
      </c>
      <c r="BR7" t="s">
        <v>81</v>
      </c>
      <c r="BS7" t="s">
        <v>220</v>
      </c>
      <c r="BT7" s="11" t="str">
        <f>HYPERLINK("https://www.webofscience.com/wos/woscc/full-record/WOS:000901443200008","View Record in Web of Science")</f>
        <v>View Record in Web of Science</v>
      </c>
      <c r="BU7" t="s">
        <v>115</v>
      </c>
      <c r="BV7" t="s">
        <v>81</v>
      </c>
      <c r="BW7" t="s">
        <v>81</v>
      </c>
      <c r="BX7" t="s">
        <v>116</v>
      </c>
    </row>
    <row r="8" spans="1:77" x14ac:dyDescent="0.25">
      <c r="A8" t="s">
        <v>77</v>
      </c>
      <c r="B8" t="s">
        <v>77</v>
      </c>
      <c r="C8" t="s">
        <v>77</v>
      </c>
      <c r="D8" t="s">
        <v>77</v>
      </c>
      <c r="E8" t="s">
        <v>221</v>
      </c>
      <c r="F8" t="s">
        <v>222</v>
      </c>
      <c r="G8" t="s">
        <v>223</v>
      </c>
      <c r="H8" t="s">
        <v>81</v>
      </c>
      <c r="I8" t="s">
        <v>82</v>
      </c>
      <c r="J8" t="s">
        <v>224</v>
      </c>
      <c r="K8" t="s">
        <v>225</v>
      </c>
      <c r="L8" t="s">
        <v>81</v>
      </c>
      <c r="M8" t="s">
        <v>81</v>
      </c>
      <c r="N8" t="s">
        <v>81</v>
      </c>
      <c r="O8" t="s">
        <v>226</v>
      </c>
      <c r="P8" t="s">
        <v>227</v>
      </c>
      <c r="Q8" t="s">
        <v>87</v>
      </c>
      <c r="R8" t="s">
        <v>81</v>
      </c>
      <c r="S8" t="s">
        <v>81</v>
      </c>
      <c r="T8" t="s">
        <v>81</v>
      </c>
      <c r="U8" t="s">
        <v>81</v>
      </c>
      <c r="V8" t="s">
        <v>228</v>
      </c>
      <c r="W8" t="s">
        <v>89</v>
      </c>
      <c r="X8" t="s">
        <v>81</v>
      </c>
      <c r="Y8" t="s">
        <v>81</v>
      </c>
      <c r="Z8" t="s">
        <v>90</v>
      </c>
      <c r="AA8" t="s">
        <v>91</v>
      </c>
      <c r="AB8" t="s">
        <v>81</v>
      </c>
      <c r="AC8" t="s">
        <v>81</v>
      </c>
      <c r="AD8" t="s">
        <v>81</v>
      </c>
      <c r="AE8" t="s">
        <v>81</v>
      </c>
      <c r="AF8" t="s">
        <v>81</v>
      </c>
      <c r="AG8" t="s">
        <v>229</v>
      </c>
      <c r="AH8" t="s">
        <v>230</v>
      </c>
      <c r="AI8" t="s">
        <v>231</v>
      </c>
      <c r="AJ8" t="s">
        <v>232</v>
      </c>
      <c r="AK8" t="s">
        <v>81</v>
      </c>
      <c r="AL8" t="s">
        <v>233</v>
      </c>
      <c r="AM8" s="455">
        <v>2</v>
      </c>
      <c r="AN8" s="455">
        <v>3</v>
      </c>
      <c r="AO8" t="s">
        <v>77</v>
      </c>
      <c r="AP8" t="s">
        <v>234</v>
      </c>
      <c r="AQ8" t="s">
        <v>131</v>
      </c>
      <c r="AR8" t="s">
        <v>132</v>
      </c>
      <c r="AS8" t="s">
        <v>133</v>
      </c>
      <c r="AT8" t="s">
        <v>81</v>
      </c>
      <c r="AU8" t="s">
        <v>101</v>
      </c>
      <c r="AV8" t="s">
        <v>81</v>
      </c>
      <c r="AW8" t="s">
        <v>102</v>
      </c>
      <c r="AX8" t="s">
        <v>103</v>
      </c>
      <c r="AY8" t="s">
        <v>235</v>
      </c>
      <c r="AZ8" t="s">
        <v>235</v>
      </c>
      <c r="BA8" t="s">
        <v>236</v>
      </c>
      <c r="BB8" t="s">
        <v>106</v>
      </c>
      <c r="BC8" t="s">
        <v>81</v>
      </c>
      <c r="BD8" t="s">
        <v>81</v>
      </c>
      <c r="BE8" t="s">
        <v>81</v>
      </c>
      <c r="BF8" t="s">
        <v>81</v>
      </c>
      <c r="BG8" t="s">
        <v>96</v>
      </c>
      <c r="BH8" t="s">
        <v>172</v>
      </c>
      <c r="BI8" t="s">
        <v>81</v>
      </c>
      <c r="BJ8" t="s">
        <v>237</v>
      </c>
      <c r="BK8" s="12" t="str">
        <f>HYPERLINK("http://dx.doi.org/10.20472/ES.2020.9.2.001","http://dx.doi.org/10.20472/ES.2020.9.2.001")</f>
        <v>http://dx.doi.org/10.20472/ES.2020.9.2.001</v>
      </c>
      <c r="BL8" t="s">
        <v>81</v>
      </c>
      <c r="BM8" t="s">
        <v>81</v>
      </c>
      <c r="BN8" t="s">
        <v>172</v>
      </c>
      <c r="BO8" t="s">
        <v>111</v>
      </c>
      <c r="BP8" t="s">
        <v>112</v>
      </c>
      <c r="BQ8" t="s">
        <v>238</v>
      </c>
      <c r="BR8" t="s">
        <v>81</v>
      </c>
      <c r="BS8" t="s">
        <v>239</v>
      </c>
      <c r="BT8" s="13" t="str">
        <f>HYPERLINK("https://www.webofscience.com/wos/woscc/full-record/WOS:000600905100001","View Record in Web of Science")</f>
        <v>View Record in Web of Science</v>
      </c>
      <c r="BU8" t="s">
        <v>115</v>
      </c>
      <c r="BV8" t="s">
        <v>81</v>
      </c>
      <c r="BW8" t="s">
        <v>81</v>
      </c>
      <c r="BX8" t="s">
        <v>116</v>
      </c>
    </row>
    <row r="9" spans="1:77" x14ac:dyDescent="0.25">
      <c r="A9" t="s">
        <v>77</v>
      </c>
      <c r="B9" t="s">
        <v>77</v>
      </c>
      <c r="C9" t="s">
        <v>77</v>
      </c>
      <c r="D9" t="s">
        <v>77</v>
      </c>
      <c r="E9" t="s">
        <v>240</v>
      </c>
      <c r="F9" t="s">
        <v>241</v>
      </c>
      <c r="G9" t="s">
        <v>242</v>
      </c>
      <c r="H9" t="s">
        <v>81</v>
      </c>
      <c r="I9" t="s">
        <v>82</v>
      </c>
      <c r="J9" t="s">
        <v>243</v>
      </c>
      <c r="K9" t="s">
        <v>244</v>
      </c>
      <c r="L9" t="s">
        <v>81</v>
      </c>
      <c r="M9" t="s">
        <v>81</v>
      </c>
      <c r="N9" t="s">
        <v>81</v>
      </c>
      <c r="O9" t="s">
        <v>245</v>
      </c>
      <c r="P9" t="s">
        <v>246</v>
      </c>
      <c r="Q9" t="s">
        <v>87</v>
      </c>
      <c r="R9" t="s">
        <v>81</v>
      </c>
      <c r="S9" t="s">
        <v>81</v>
      </c>
      <c r="T9" t="s">
        <v>81</v>
      </c>
      <c r="U9" t="s">
        <v>81</v>
      </c>
      <c r="V9" t="s">
        <v>247</v>
      </c>
      <c r="W9" t="s">
        <v>89</v>
      </c>
      <c r="X9" t="s">
        <v>81</v>
      </c>
      <c r="Y9" t="s">
        <v>81</v>
      </c>
      <c r="Z9" t="s">
        <v>90</v>
      </c>
      <c r="AA9" t="s">
        <v>91</v>
      </c>
      <c r="AB9" t="s">
        <v>81</v>
      </c>
      <c r="AC9" t="s">
        <v>81</v>
      </c>
      <c r="AD9" t="s">
        <v>81</v>
      </c>
      <c r="AE9" t="s">
        <v>81</v>
      </c>
      <c r="AF9" t="s">
        <v>81</v>
      </c>
      <c r="AG9" t="s">
        <v>248</v>
      </c>
      <c r="AH9" t="s">
        <v>249</v>
      </c>
      <c r="AI9" t="s">
        <v>250</v>
      </c>
      <c r="AJ9" t="s">
        <v>251</v>
      </c>
      <c r="AK9" t="s">
        <v>81</v>
      </c>
      <c r="AL9" t="s">
        <v>252</v>
      </c>
      <c r="AM9" s="455">
        <v>12</v>
      </c>
      <c r="AN9" s="455">
        <v>25</v>
      </c>
      <c r="AO9" t="s">
        <v>77</v>
      </c>
      <c r="AP9" t="s">
        <v>218</v>
      </c>
      <c r="AQ9" t="s">
        <v>154</v>
      </c>
      <c r="AR9" t="s">
        <v>155</v>
      </c>
      <c r="AS9" t="s">
        <v>156</v>
      </c>
      <c r="AT9" t="s">
        <v>101</v>
      </c>
      <c r="AU9" t="s">
        <v>81</v>
      </c>
      <c r="AV9" t="s">
        <v>81</v>
      </c>
      <c r="AW9" t="s">
        <v>102</v>
      </c>
      <c r="AX9" t="s">
        <v>103</v>
      </c>
      <c r="AY9" t="s">
        <v>104</v>
      </c>
      <c r="AZ9" t="s">
        <v>104</v>
      </c>
      <c r="BA9" t="s">
        <v>105</v>
      </c>
      <c r="BB9" t="s">
        <v>106</v>
      </c>
      <c r="BC9" t="s">
        <v>81</v>
      </c>
      <c r="BD9" t="s">
        <v>81</v>
      </c>
      <c r="BE9" t="s">
        <v>81</v>
      </c>
      <c r="BF9" t="s">
        <v>81</v>
      </c>
      <c r="BG9" t="s">
        <v>253</v>
      </c>
      <c r="BH9" t="s">
        <v>254</v>
      </c>
      <c r="BI9" t="s">
        <v>81</v>
      </c>
      <c r="BJ9" t="s">
        <v>255</v>
      </c>
      <c r="BK9" s="14" t="str">
        <f>HYPERLINK("http://dx.doi.org/10.20472/ES.2018.7.2.002","http://dx.doi.org/10.20472/ES.2018.7.2.002")</f>
        <v>http://dx.doi.org/10.20472/ES.2018.7.2.002</v>
      </c>
      <c r="BL9" t="s">
        <v>81</v>
      </c>
      <c r="BM9" t="s">
        <v>81</v>
      </c>
      <c r="BN9" t="s">
        <v>172</v>
      </c>
      <c r="BO9" t="s">
        <v>111</v>
      </c>
      <c r="BP9" t="s">
        <v>112</v>
      </c>
      <c r="BQ9" t="s">
        <v>113</v>
      </c>
      <c r="BR9" t="s">
        <v>81</v>
      </c>
      <c r="BS9" t="s">
        <v>256</v>
      </c>
      <c r="BT9" s="15" t="str">
        <f>HYPERLINK("https://www.webofscience.com/wos/woscc/full-record/WOS:000450671500002","View Record in Web of Science")</f>
        <v>View Record in Web of Science</v>
      </c>
      <c r="BU9" t="s">
        <v>115</v>
      </c>
      <c r="BV9" t="s">
        <v>81</v>
      </c>
      <c r="BW9" t="s">
        <v>81</v>
      </c>
      <c r="BX9" t="s">
        <v>116</v>
      </c>
    </row>
    <row r="10" spans="1:77" x14ac:dyDescent="0.25">
      <c r="A10" t="s">
        <v>77</v>
      </c>
      <c r="B10" t="s">
        <v>77</v>
      </c>
      <c r="C10" t="s">
        <v>77</v>
      </c>
      <c r="D10" t="s">
        <v>77</v>
      </c>
      <c r="E10" t="s">
        <v>257</v>
      </c>
      <c r="F10" t="s">
        <v>258</v>
      </c>
      <c r="G10" t="s">
        <v>259</v>
      </c>
      <c r="H10" t="s">
        <v>81</v>
      </c>
      <c r="I10" t="s">
        <v>82</v>
      </c>
      <c r="J10" t="s">
        <v>260</v>
      </c>
      <c r="K10" t="s">
        <v>261</v>
      </c>
      <c r="L10" t="s">
        <v>81</v>
      </c>
      <c r="M10" t="s">
        <v>81</v>
      </c>
      <c r="N10" t="s">
        <v>81</v>
      </c>
      <c r="O10" t="s">
        <v>262</v>
      </c>
      <c r="P10" t="s">
        <v>263</v>
      </c>
      <c r="Q10" t="s">
        <v>87</v>
      </c>
      <c r="R10" t="s">
        <v>81</v>
      </c>
      <c r="S10" t="s">
        <v>81</v>
      </c>
      <c r="T10" t="s">
        <v>81</v>
      </c>
      <c r="U10" t="s">
        <v>81</v>
      </c>
      <c r="V10" t="s">
        <v>264</v>
      </c>
      <c r="W10" t="s">
        <v>89</v>
      </c>
      <c r="X10" t="s">
        <v>81</v>
      </c>
      <c r="Y10" t="s">
        <v>81</v>
      </c>
      <c r="Z10" t="s">
        <v>90</v>
      </c>
      <c r="AA10" t="s">
        <v>91</v>
      </c>
      <c r="AB10" t="s">
        <v>81</v>
      </c>
      <c r="AC10" t="s">
        <v>81</v>
      </c>
      <c r="AD10" t="s">
        <v>81</v>
      </c>
      <c r="AE10" t="s">
        <v>81</v>
      </c>
      <c r="AF10" t="s">
        <v>81</v>
      </c>
      <c r="AG10" t="s">
        <v>265</v>
      </c>
      <c r="AH10" t="s">
        <v>81</v>
      </c>
      <c r="AI10" t="s">
        <v>81</v>
      </c>
      <c r="AJ10" t="s">
        <v>266</v>
      </c>
      <c r="AK10" t="s">
        <v>81</v>
      </c>
      <c r="AL10" t="s">
        <v>267</v>
      </c>
      <c r="AM10" s="455">
        <v>0</v>
      </c>
      <c r="AN10" s="455">
        <v>1</v>
      </c>
      <c r="AO10" t="s">
        <v>105</v>
      </c>
      <c r="AP10" t="s">
        <v>213</v>
      </c>
      <c r="AQ10" t="s">
        <v>98</v>
      </c>
      <c r="AR10" t="s">
        <v>99</v>
      </c>
      <c r="AS10" t="s">
        <v>100</v>
      </c>
      <c r="AT10" t="s">
        <v>81</v>
      </c>
      <c r="AU10" t="s">
        <v>101</v>
      </c>
      <c r="AV10" t="s">
        <v>81</v>
      </c>
      <c r="AW10" t="s">
        <v>102</v>
      </c>
      <c r="AX10" t="s">
        <v>103</v>
      </c>
      <c r="AY10" t="s">
        <v>268</v>
      </c>
      <c r="AZ10" t="s">
        <v>268</v>
      </c>
      <c r="BA10" t="s">
        <v>218</v>
      </c>
      <c r="BB10" t="s">
        <v>96</v>
      </c>
      <c r="BC10" t="s">
        <v>81</v>
      </c>
      <c r="BD10" t="s">
        <v>81</v>
      </c>
      <c r="BE10" t="s">
        <v>81</v>
      </c>
      <c r="BF10" t="s">
        <v>81</v>
      </c>
      <c r="BG10" t="s">
        <v>81</v>
      </c>
      <c r="BH10" t="s">
        <v>81</v>
      </c>
      <c r="BI10" t="s">
        <v>269</v>
      </c>
      <c r="BJ10" t="s">
        <v>270</v>
      </c>
      <c r="BK10" s="16" t="str">
        <f>HYPERLINK("http://dx.doi.org/10.31181/ijes1512026199","http://dx.doi.org/10.31181/ijes1512026199")</f>
        <v>http://dx.doi.org/10.31181/ijes1512026199</v>
      </c>
      <c r="BL10" t="s">
        <v>81</v>
      </c>
      <c r="BM10" t="s">
        <v>81</v>
      </c>
      <c r="BN10" t="s">
        <v>157</v>
      </c>
      <c r="BO10" t="s">
        <v>111</v>
      </c>
      <c r="BP10" t="s">
        <v>112</v>
      </c>
      <c r="BQ10" t="s">
        <v>271</v>
      </c>
      <c r="BR10" t="s">
        <v>81</v>
      </c>
      <c r="BS10" t="s">
        <v>272</v>
      </c>
      <c r="BT10" s="17" t="str">
        <f>HYPERLINK("https://www.webofscience.com/wos/woscc/full-record/WOS:001672652700001","View Record in Web of Science")</f>
        <v>View Record in Web of Science</v>
      </c>
      <c r="BU10" t="s">
        <v>115</v>
      </c>
      <c r="BV10" t="s">
        <v>81</v>
      </c>
      <c r="BW10" t="s">
        <v>81</v>
      </c>
      <c r="BX10" t="s">
        <v>116</v>
      </c>
    </row>
    <row r="11" spans="1:77" x14ac:dyDescent="0.25">
      <c r="A11" t="s">
        <v>77</v>
      </c>
      <c r="B11" t="s">
        <v>77</v>
      </c>
      <c r="C11" t="s">
        <v>77</v>
      </c>
      <c r="D11" t="s">
        <v>77</v>
      </c>
      <c r="E11" t="s">
        <v>273</v>
      </c>
      <c r="F11" t="s">
        <v>274</v>
      </c>
      <c r="G11" t="s">
        <v>275</v>
      </c>
      <c r="H11" t="s">
        <v>81</v>
      </c>
      <c r="I11" t="s">
        <v>82</v>
      </c>
      <c r="J11" t="s">
        <v>276</v>
      </c>
      <c r="K11" t="s">
        <v>277</v>
      </c>
      <c r="L11" t="s">
        <v>81</v>
      </c>
      <c r="M11" t="s">
        <v>81</v>
      </c>
      <c r="N11" t="s">
        <v>81</v>
      </c>
      <c r="O11" t="s">
        <v>278</v>
      </c>
      <c r="P11" t="s">
        <v>279</v>
      </c>
      <c r="Q11" t="s">
        <v>87</v>
      </c>
      <c r="R11" t="s">
        <v>81</v>
      </c>
      <c r="S11" t="s">
        <v>81</v>
      </c>
      <c r="T11" t="s">
        <v>81</v>
      </c>
      <c r="U11" t="s">
        <v>81</v>
      </c>
      <c r="V11" t="s">
        <v>280</v>
      </c>
      <c r="W11" t="s">
        <v>89</v>
      </c>
      <c r="X11" t="s">
        <v>81</v>
      </c>
      <c r="Y11" t="s">
        <v>81</v>
      </c>
      <c r="Z11" t="s">
        <v>90</v>
      </c>
      <c r="AA11" t="s">
        <v>91</v>
      </c>
      <c r="AB11" t="s">
        <v>81</v>
      </c>
      <c r="AC11" t="s">
        <v>81</v>
      </c>
      <c r="AD11" t="s">
        <v>81</v>
      </c>
      <c r="AE11" t="s">
        <v>81</v>
      </c>
      <c r="AF11" t="s">
        <v>81</v>
      </c>
      <c r="AG11" t="s">
        <v>281</v>
      </c>
      <c r="AH11" t="s">
        <v>81</v>
      </c>
      <c r="AI11" t="s">
        <v>282</v>
      </c>
      <c r="AJ11" t="s">
        <v>283</v>
      </c>
      <c r="AK11" t="s">
        <v>81</v>
      </c>
      <c r="AL11" t="s">
        <v>284</v>
      </c>
      <c r="AM11" s="455">
        <v>1</v>
      </c>
      <c r="AN11" s="455">
        <v>2</v>
      </c>
      <c r="AO11" t="s">
        <v>96</v>
      </c>
      <c r="AP11" t="s">
        <v>285</v>
      </c>
      <c r="AQ11" t="s">
        <v>98</v>
      </c>
      <c r="AR11" t="s">
        <v>99</v>
      </c>
      <c r="AS11" t="s">
        <v>100</v>
      </c>
      <c r="AT11" t="s">
        <v>81</v>
      </c>
      <c r="AU11" t="s">
        <v>101</v>
      </c>
      <c r="AV11" t="s">
        <v>81</v>
      </c>
      <c r="AW11" t="s">
        <v>102</v>
      </c>
      <c r="AX11" t="s">
        <v>103</v>
      </c>
      <c r="AY11" t="s">
        <v>190</v>
      </c>
      <c r="AZ11" t="s">
        <v>190</v>
      </c>
      <c r="BA11" t="s">
        <v>97</v>
      </c>
      <c r="BB11" t="s">
        <v>96</v>
      </c>
      <c r="BC11" t="s">
        <v>81</v>
      </c>
      <c r="BD11" t="s">
        <v>81</v>
      </c>
      <c r="BE11" t="s">
        <v>81</v>
      </c>
      <c r="BF11" t="s">
        <v>81</v>
      </c>
      <c r="BG11" t="s">
        <v>286</v>
      </c>
      <c r="BH11" t="s">
        <v>287</v>
      </c>
      <c r="BI11" t="s">
        <v>81</v>
      </c>
      <c r="BJ11" t="s">
        <v>288</v>
      </c>
      <c r="BK11" s="18" t="str">
        <f>HYPERLINK("http://dx.doi.org/10.31181/ijes1412025193","http://dx.doi.org/10.31181/ijes1412025193")</f>
        <v>http://dx.doi.org/10.31181/ijes1412025193</v>
      </c>
      <c r="BL11" t="s">
        <v>81</v>
      </c>
      <c r="BM11" t="s">
        <v>81</v>
      </c>
      <c r="BN11" t="s">
        <v>97</v>
      </c>
      <c r="BO11" t="s">
        <v>111</v>
      </c>
      <c r="BP11" t="s">
        <v>112</v>
      </c>
      <c r="BQ11" t="s">
        <v>289</v>
      </c>
      <c r="BR11" t="s">
        <v>81</v>
      </c>
      <c r="BS11" t="s">
        <v>290</v>
      </c>
      <c r="BT11" s="19" t="str">
        <f>HYPERLINK("https://www.webofscience.com/wos/woscc/full-record/WOS:001530140700001","View Record in Web of Science")</f>
        <v>View Record in Web of Science</v>
      </c>
      <c r="BU11" t="s">
        <v>115</v>
      </c>
      <c r="BV11" t="s">
        <v>81</v>
      </c>
      <c r="BW11" t="s">
        <v>81</v>
      </c>
      <c r="BX11" t="s">
        <v>116</v>
      </c>
    </row>
    <row r="12" spans="1:77" x14ac:dyDescent="0.25">
      <c r="A12" t="s">
        <v>77</v>
      </c>
      <c r="B12" t="s">
        <v>77</v>
      </c>
      <c r="C12" t="s">
        <v>77</v>
      </c>
      <c r="D12" t="s">
        <v>77</v>
      </c>
      <c r="E12" t="s">
        <v>291</v>
      </c>
      <c r="F12" t="s">
        <v>292</v>
      </c>
      <c r="G12" t="s">
        <v>293</v>
      </c>
      <c r="H12" t="s">
        <v>81</v>
      </c>
      <c r="I12" t="s">
        <v>82</v>
      </c>
      <c r="J12" t="s">
        <v>294</v>
      </c>
      <c r="K12" t="s">
        <v>295</v>
      </c>
      <c r="L12" t="s">
        <v>81</v>
      </c>
      <c r="M12" t="s">
        <v>81</v>
      </c>
      <c r="N12" t="s">
        <v>81</v>
      </c>
      <c r="O12" t="s">
        <v>296</v>
      </c>
      <c r="P12" t="s">
        <v>81</v>
      </c>
      <c r="Q12" t="s">
        <v>87</v>
      </c>
      <c r="R12" t="s">
        <v>81</v>
      </c>
      <c r="S12" t="s">
        <v>81</v>
      </c>
      <c r="T12" t="s">
        <v>81</v>
      </c>
      <c r="U12" t="s">
        <v>81</v>
      </c>
      <c r="V12" t="s">
        <v>297</v>
      </c>
      <c r="W12" t="s">
        <v>89</v>
      </c>
      <c r="X12" t="s">
        <v>81</v>
      </c>
      <c r="Y12" t="s">
        <v>81</v>
      </c>
      <c r="Z12" t="s">
        <v>90</v>
      </c>
      <c r="AA12" t="s">
        <v>91</v>
      </c>
      <c r="AB12" t="s">
        <v>81</v>
      </c>
      <c r="AC12" t="s">
        <v>81</v>
      </c>
      <c r="AD12" t="s">
        <v>81</v>
      </c>
      <c r="AE12" t="s">
        <v>81</v>
      </c>
      <c r="AF12" t="s">
        <v>81</v>
      </c>
      <c r="AG12" t="s">
        <v>298</v>
      </c>
      <c r="AH12" t="s">
        <v>299</v>
      </c>
      <c r="AI12" t="s">
        <v>81</v>
      </c>
      <c r="AJ12" t="s">
        <v>300</v>
      </c>
      <c r="AK12" t="s">
        <v>81</v>
      </c>
      <c r="AL12" t="s">
        <v>301</v>
      </c>
      <c r="AM12" s="455">
        <v>10</v>
      </c>
      <c r="AN12" s="455">
        <v>11</v>
      </c>
      <c r="AO12" t="s">
        <v>77</v>
      </c>
      <c r="AP12" t="s">
        <v>285</v>
      </c>
      <c r="AQ12" t="s">
        <v>131</v>
      </c>
      <c r="AR12" t="s">
        <v>132</v>
      </c>
      <c r="AS12" t="s">
        <v>133</v>
      </c>
      <c r="AT12" t="s">
        <v>81</v>
      </c>
      <c r="AU12" t="s">
        <v>101</v>
      </c>
      <c r="AV12" t="s">
        <v>81</v>
      </c>
      <c r="AW12" t="s">
        <v>102</v>
      </c>
      <c r="AX12" t="s">
        <v>103</v>
      </c>
      <c r="AY12" t="s">
        <v>302</v>
      </c>
      <c r="AZ12" t="s">
        <v>302</v>
      </c>
      <c r="BA12" t="s">
        <v>110</v>
      </c>
      <c r="BB12" t="s">
        <v>96</v>
      </c>
      <c r="BC12" t="s">
        <v>81</v>
      </c>
      <c r="BD12" t="s">
        <v>81</v>
      </c>
      <c r="BE12" t="s">
        <v>81</v>
      </c>
      <c r="BF12" t="s">
        <v>81</v>
      </c>
      <c r="BG12" t="s">
        <v>96</v>
      </c>
      <c r="BH12" t="s">
        <v>252</v>
      </c>
      <c r="BI12" t="s">
        <v>81</v>
      </c>
      <c r="BJ12" t="s">
        <v>303</v>
      </c>
      <c r="BK12" s="20" t="str">
        <f>HYPERLINK("http://dx.doi.org/10.52950/ES.2023.12.1.001","http://dx.doi.org/10.52950/ES.2023.12.1.001")</f>
        <v>http://dx.doi.org/10.52950/ES.2023.12.1.001</v>
      </c>
      <c r="BL12" t="s">
        <v>81</v>
      </c>
      <c r="BM12" t="s">
        <v>81</v>
      </c>
      <c r="BN12" t="s">
        <v>252</v>
      </c>
      <c r="BO12" t="s">
        <v>111</v>
      </c>
      <c r="BP12" t="s">
        <v>112</v>
      </c>
      <c r="BQ12" t="s">
        <v>304</v>
      </c>
      <c r="BR12" t="s">
        <v>81</v>
      </c>
      <c r="BS12" t="s">
        <v>305</v>
      </c>
      <c r="BT12" s="21" t="str">
        <f>HYPERLINK("https://www.webofscience.com/wos/woscc/full-record/WOS:000992820000001","View Record in Web of Science")</f>
        <v>View Record in Web of Science</v>
      </c>
      <c r="BU12" t="s">
        <v>115</v>
      </c>
      <c r="BV12" t="s">
        <v>81</v>
      </c>
      <c r="BW12" t="s">
        <v>81</v>
      </c>
      <c r="BX12" t="s">
        <v>116</v>
      </c>
    </row>
    <row r="13" spans="1:77" x14ac:dyDescent="0.25">
      <c r="A13" t="s">
        <v>77</v>
      </c>
      <c r="B13" t="s">
        <v>77</v>
      </c>
      <c r="C13" t="s">
        <v>77</v>
      </c>
      <c r="D13" t="s">
        <v>77</v>
      </c>
      <c r="E13" t="s">
        <v>306</v>
      </c>
      <c r="F13" t="s">
        <v>307</v>
      </c>
      <c r="G13" t="s">
        <v>308</v>
      </c>
      <c r="H13" t="s">
        <v>81</v>
      </c>
      <c r="I13" t="s">
        <v>82</v>
      </c>
      <c r="J13" t="s">
        <v>309</v>
      </c>
      <c r="K13" t="s">
        <v>310</v>
      </c>
      <c r="L13" t="s">
        <v>81</v>
      </c>
      <c r="M13" t="s">
        <v>81</v>
      </c>
      <c r="N13" t="s">
        <v>81</v>
      </c>
      <c r="O13" t="s">
        <v>311</v>
      </c>
      <c r="P13" t="s">
        <v>312</v>
      </c>
      <c r="Q13" t="s">
        <v>87</v>
      </c>
      <c r="R13" t="s">
        <v>81</v>
      </c>
      <c r="S13" t="s">
        <v>81</v>
      </c>
      <c r="T13" t="s">
        <v>81</v>
      </c>
      <c r="U13" t="s">
        <v>81</v>
      </c>
      <c r="V13" t="s">
        <v>313</v>
      </c>
      <c r="W13" t="s">
        <v>89</v>
      </c>
      <c r="X13" t="s">
        <v>81</v>
      </c>
      <c r="Y13" t="s">
        <v>81</v>
      </c>
      <c r="Z13" t="s">
        <v>90</v>
      </c>
      <c r="AA13" t="s">
        <v>91</v>
      </c>
      <c r="AB13" t="s">
        <v>81</v>
      </c>
      <c r="AC13" t="s">
        <v>81</v>
      </c>
      <c r="AD13" t="s">
        <v>81</v>
      </c>
      <c r="AE13" t="s">
        <v>81</v>
      </c>
      <c r="AF13" t="s">
        <v>81</v>
      </c>
      <c r="AG13" t="s">
        <v>314</v>
      </c>
      <c r="AH13" t="s">
        <v>315</v>
      </c>
      <c r="AI13" t="s">
        <v>81</v>
      </c>
      <c r="AJ13" t="s">
        <v>81</v>
      </c>
      <c r="AK13" t="s">
        <v>81</v>
      </c>
      <c r="AL13" t="s">
        <v>316</v>
      </c>
      <c r="AM13" s="455">
        <v>4</v>
      </c>
      <c r="AN13" s="455">
        <v>5</v>
      </c>
      <c r="AO13" t="s">
        <v>77</v>
      </c>
      <c r="AP13" t="s">
        <v>189</v>
      </c>
      <c r="AQ13" t="s">
        <v>154</v>
      </c>
      <c r="AR13" t="s">
        <v>155</v>
      </c>
      <c r="AS13" t="s">
        <v>156</v>
      </c>
      <c r="AT13" t="s">
        <v>101</v>
      </c>
      <c r="AU13" t="s">
        <v>81</v>
      </c>
      <c r="AV13" t="s">
        <v>81</v>
      </c>
      <c r="AW13" t="s">
        <v>102</v>
      </c>
      <c r="AX13" t="s">
        <v>103</v>
      </c>
      <c r="AY13" t="s">
        <v>317</v>
      </c>
      <c r="AZ13" t="s">
        <v>317</v>
      </c>
      <c r="BA13" t="s">
        <v>234</v>
      </c>
      <c r="BB13" t="s">
        <v>106</v>
      </c>
      <c r="BC13" t="s">
        <v>81</v>
      </c>
      <c r="BD13" t="s">
        <v>81</v>
      </c>
      <c r="BE13" t="s">
        <v>81</v>
      </c>
      <c r="BF13" t="s">
        <v>81</v>
      </c>
      <c r="BG13" t="s">
        <v>318</v>
      </c>
      <c r="BH13" t="s">
        <v>319</v>
      </c>
      <c r="BI13" t="s">
        <v>81</v>
      </c>
      <c r="BJ13" t="s">
        <v>320</v>
      </c>
      <c r="BK13" s="22" t="str">
        <f>HYPERLINK("http://dx.doi.org/10.20472/ES.2017.6.2.005","http://dx.doi.org/10.20472/ES.2017.6.2.005")</f>
        <v>http://dx.doi.org/10.20472/ES.2017.6.2.005</v>
      </c>
      <c r="BL13" t="s">
        <v>81</v>
      </c>
      <c r="BM13" t="s">
        <v>81</v>
      </c>
      <c r="BN13" t="s">
        <v>157</v>
      </c>
      <c r="BO13" t="s">
        <v>111</v>
      </c>
      <c r="BP13" t="s">
        <v>112</v>
      </c>
      <c r="BQ13" t="s">
        <v>321</v>
      </c>
      <c r="BR13" t="s">
        <v>81</v>
      </c>
      <c r="BS13" t="s">
        <v>322</v>
      </c>
      <c r="BT13" s="23" t="str">
        <f>HYPERLINK("https://www.webofscience.com/wos/woscc/full-record/WOS:000423929800005","View Record in Web of Science")</f>
        <v>View Record in Web of Science</v>
      </c>
      <c r="BU13" t="s">
        <v>115</v>
      </c>
      <c r="BV13" t="s">
        <v>81</v>
      </c>
      <c r="BW13" t="s">
        <v>81</v>
      </c>
      <c r="BX13" t="s">
        <v>116</v>
      </c>
    </row>
    <row r="14" spans="1:77" x14ac:dyDescent="0.25">
      <c r="A14" t="s">
        <v>77</v>
      </c>
      <c r="B14" t="s">
        <v>77</v>
      </c>
      <c r="C14" t="s">
        <v>77</v>
      </c>
      <c r="D14" t="s">
        <v>77</v>
      </c>
      <c r="E14" t="s">
        <v>323</v>
      </c>
      <c r="F14" t="s">
        <v>324</v>
      </c>
      <c r="G14" t="s">
        <v>325</v>
      </c>
      <c r="H14" t="s">
        <v>81</v>
      </c>
      <c r="I14" t="s">
        <v>82</v>
      </c>
      <c r="J14" t="s">
        <v>326</v>
      </c>
      <c r="K14" t="s">
        <v>327</v>
      </c>
      <c r="L14" t="s">
        <v>81</v>
      </c>
      <c r="M14" t="s">
        <v>81</v>
      </c>
      <c r="N14" t="s">
        <v>81</v>
      </c>
      <c r="O14" t="s">
        <v>328</v>
      </c>
      <c r="P14" t="s">
        <v>329</v>
      </c>
      <c r="Q14" t="s">
        <v>87</v>
      </c>
      <c r="R14" t="s">
        <v>81</v>
      </c>
      <c r="S14" t="s">
        <v>81</v>
      </c>
      <c r="T14" t="s">
        <v>81</v>
      </c>
      <c r="U14" t="s">
        <v>81</v>
      </c>
      <c r="V14" t="s">
        <v>330</v>
      </c>
      <c r="W14" t="s">
        <v>89</v>
      </c>
      <c r="X14" t="s">
        <v>81</v>
      </c>
      <c r="Y14" t="s">
        <v>81</v>
      </c>
      <c r="Z14" t="s">
        <v>90</v>
      </c>
      <c r="AA14" t="s">
        <v>91</v>
      </c>
      <c r="AB14" t="s">
        <v>81</v>
      </c>
      <c r="AC14" t="s">
        <v>81</v>
      </c>
      <c r="AD14" t="s">
        <v>81</v>
      </c>
      <c r="AE14" t="s">
        <v>81</v>
      </c>
      <c r="AF14" t="s">
        <v>81</v>
      </c>
      <c r="AG14" t="s">
        <v>331</v>
      </c>
      <c r="AH14" t="s">
        <v>81</v>
      </c>
      <c r="AI14" t="s">
        <v>81</v>
      </c>
      <c r="AJ14" t="s">
        <v>81</v>
      </c>
      <c r="AK14" t="s">
        <v>81</v>
      </c>
      <c r="AL14" t="s">
        <v>332</v>
      </c>
      <c r="AM14" s="455">
        <v>0</v>
      </c>
      <c r="AN14" s="455">
        <v>1</v>
      </c>
      <c r="AO14" t="s">
        <v>77</v>
      </c>
      <c r="AP14" t="s">
        <v>77</v>
      </c>
      <c r="AQ14" t="s">
        <v>154</v>
      </c>
      <c r="AR14" t="s">
        <v>155</v>
      </c>
      <c r="AS14" t="s">
        <v>156</v>
      </c>
      <c r="AT14" t="s">
        <v>101</v>
      </c>
      <c r="AU14" t="s">
        <v>81</v>
      </c>
      <c r="AV14" t="s">
        <v>81</v>
      </c>
      <c r="AW14" t="s">
        <v>102</v>
      </c>
      <c r="AX14" t="s">
        <v>103</v>
      </c>
      <c r="AY14" t="s">
        <v>333</v>
      </c>
      <c r="AZ14" t="s">
        <v>333</v>
      </c>
      <c r="BA14" t="s">
        <v>117</v>
      </c>
      <c r="BB14" t="s">
        <v>96</v>
      </c>
      <c r="BC14" t="s">
        <v>81</v>
      </c>
      <c r="BD14" t="s">
        <v>81</v>
      </c>
      <c r="BE14" t="s">
        <v>81</v>
      </c>
      <c r="BF14" t="s">
        <v>81</v>
      </c>
      <c r="BG14" t="s">
        <v>334</v>
      </c>
      <c r="BH14" t="s">
        <v>335</v>
      </c>
      <c r="BI14" t="s">
        <v>81</v>
      </c>
      <c r="BJ14" t="s">
        <v>81</v>
      </c>
      <c r="BK14" t="s">
        <v>81</v>
      </c>
      <c r="BL14" t="s">
        <v>81</v>
      </c>
      <c r="BM14" t="s">
        <v>81</v>
      </c>
      <c r="BN14" t="s">
        <v>97</v>
      </c>
      <c r="BO14" t="s">
        <v>111</v>
      </c>
      <c r="BP14" t="s">
        <v>112</v>
      </c>
      <c r="BQ14" t="s">
        <v>336</v>
      </c>
      <c r="BR14" t="s">
        <v>81</v>
      </c>
      <c r="BS14" t="s">
        <v>337</v>
      </c>
      <c r="BT14" s="24" t="str">
        <f>HYPERLINK("https://www.webofscience.com/wos/woscc/full-record/WOS:000218856900005","View Record in Web of Science")</f>
        <v>View Record in Web of Science</v>
      </c>
      <c r="BU14" t="s">
        <v>81</v>
      </c>
      <c r="BV14" t="s">
        <v>81</v>
      </c>
      <c r="BW14" t="s">
        <v>81</v>
      </c>
      <c r="BX14" t="s">
        <v>116</v>
      </c>
    </row>
    <row r="15" spans="1:77" x14ac:dyDescent="0.25">
      <c r="A15" t="s">
        <v>77</v>
      </c>
      <c r="B15" t="s">
        <v>77</v>
      </c>
      <c r="C15" t="s">
        <v>77</v>
      </c>
      <c r="D15" t="s">
        <v>77</v>
      </c>
      <c r="E15" t="s">
        <v>338</v>
      </c>
      <c r="F15" t="s">
        <v>339</v>
      </c>
      <c r="G15" t="s">
        <v>340</v>
      </c>
      <c r="H15" t="s">
        <v>81</v>
      </c>
      <c r="I15" t="s">
        <v>82</v>
      </c>
      <c r="J15" t="s">
        <v>341</v>
      </c>
      <c r="K15" t="s">
        <v>342</v>
      </c>
      <c r="L15" t="s">
        <v>343</v>
      </c>
      <c r="M15" t="s">
        <v>344</v>
      </c>
      <c r="N15" t="s">
        <v>345</v>
      </c>
      <c r="O15" t="s">
        <v>346</v>
      </c>
      <c r="P15" t="s">
        <v>347</v>
      </c>
      <c r="Q15" t="s">
        <v>87</v>
      </c>
      <c r="R15" t="s">
        <v>81</v>
      </c>
      <c r="S15" t="s">
        <v>81</v>
      </c>
      <c r="T15" t="s">
        <v>81</v>
      </c>
      <c r="U15" t="s">
        <v>81</v>
      </c>
      <c r="V15" t="s">
        <v>348</v>
      </c>
      <c r="W15" t="s">
        <v>89</v>
      </c>
      <c r="X15" t="s">
        <v>81</v>
      </c>
      <c r="Y15" t="s">
        <v>81</v>
      </c>
      <c r="Z15" t="s">
        <v>90</v>
      </c>
      <c r="AA15" t="s">
        <v>91</v>
      </c>
      <c r="AB15" t="s">
        <v>81</v>
      </c>
      <c r="AC15" t="s">
        <v>81</v>
      </c>
      <c r="AD15" t="s">
        <v>81</v>
      </c>
      <c r="AE15" t="s">
        <v>81</v>
      </c>
      <c r="AF15" t="s">
        <v>81</v>
      </c>
      <c r="AG15" t="s">
        <v>349</v>
      </c>
      <c r="AH15" t="s">
        <v>81</v>
      </c>
      <c r="AI15" t="s">
        <v>81</v>
      </c>
      <c r="AJ15" t="s">
        <v>350</v>
      </c>
      <c r="AK15" t="s">
        <v>81</v>
      </c>
      <c r="AL15" t="s">
        <v>351</v>
      </c>
      <c r="AM15" s="455">
        <v>1</v>
      </c>
      <c r="AN15" s="455">
        <v>1</v>
      </c>
      <c r="AO15" t="s">
        <v>77</v>
      </c>
      <c r="AP15" t="s">
        <v>135</v>
      </c>
      <c r="AQ15" t="s">
        <v>154</v>
      </c>
      <c r="AR15" t="s">
        <v>155</v>
      </c>
      <c r="AS15" t="s">
        <v>156</v>
      </c>
      <c r="AT15" t="s">
        <v>101</v>
      </c>
      <c r="AU15" t="s">
        <v>81</v>
      </c>
      <c r="AV15" t="s">
        <v>81</v>
      </c>
      <c r="AW15" t="s">
        <v>102</v>
      </c>
      <c r="AX15" t="s">
        <v>103</v>
      </c>
      <c r="AY15" t="s">
        <v>352</v>
      </c>
      <c r="AZ15" t="s">
        <v>352</v>
      </c>
      <c r="BA15" t="s">
        <v>189</v>
      </c>
      <c r="BB15" t="s">
        <v>135</v>
      </c>
      <c r="BC15" t="s">
        <v>81</v>
      </c>
      <c r="BD15" t="s">
        <v>81</v>
      </c>
      <c r="BE15" t="s">
        <v>81</v>
      </c>
      <c r="BF15" t="s">
        <v>81</v>
      </c>
      <c r="BG15" t="s">
        <v>153</v>
      </c>
      <c r="BH15" t="s">
        <v>252</v>
      </c>
      <c r="BI15" t="s">
        <v>81</v>
      </c>
      <c r="BJ15" t="s">
        <v>353</v>
      </c>
      <c r="BK15" s="25" t="str">
        <f>HYPERLINK("http://dx.doi.org/10.20472/ES.2016.5.4.002","http://dx.doi.org/10.20472/ES.2016.5.4.002")</f>
        <v>http://dx.doi.org/10.20472/ES.2016.5.4.002</v>
      </c>
      <c r="BL15" t="s">
        <v>81</v>
      </c>
      <c r="BM15" t="s">
        <v>81</v>
      </c>
      <c r="BN15" t="s">
        <v>110</v>
      </c>
      <c r="BO15" t="s">
        <v>111</v>
      </c>
      <c r="BP15" t="s">
        <v>112</v>
      </c>
      <c r="BQ15" t="s">
        <v>354</v>
      </c>
      <c r="BR15" t="s">
        <v>81</v>
      </c>
      <c r="BS15" t="s">
        <v>355</v>
      </c>
      <c r="BT15" s="26" t="str">
        <f>HYPERLINK("https://www.webofscience.com/wos/woscc/full-record/WOS:000390198200002","View Record in Web of Science")</f>
        <v>View Record in Web of Science</v>
      </c>
      <c r="BU15" t="s">
        <v>356</v>
      </c>
      <c r="BV15" t="s">
        <v>81</v>
      </c>
      <c r="BW15" t="s">
        <v>81</v>
      </c>
      <c r="BX15" t="s">
        <v>116</v>
      </c>
    </row>
    <row r="16" spans="1:77" x14ac:dyDescent="0.25">
      <c r="A16" t="s">
        <v>77</v>
      </c>
      <c r="B16" t="s">
        <v>77</v>
      </c>
      <c r="C16" t="s">
        <v>77</v>
      </c>
      <c r="D16" t="s">
        <v>77</v>
      </c>
      <c r="E16" t="s">
        <v>357</v>
      </c>
      <c r="F16" t="s">
        <v>358</v>
      </c>
      <c r="G16" t="s">
        <v>359</v>
      </c>
      <c r="H16" t="s">
        <v>81</v>
      </c>
      <c r="I16" t="s">
        <v>82</v>
      </c>
      <c r="J16" t="s">
        <v>360</v>
      </c>
      <c r="K16" t="s">
        <v>361</v>
      </c>
      <c r="L16" t="s">
        <v>362</v>
      </c>
      <c r="M16" t="s">
        <v>363</v>
      </c>
      <c r="N16" t="s">
        <v>364</v>
      </c>
      <c r="O16" t="s">
        <v>365</v>
      </c>
      <c r="P16" t="s">
        <v>366</v>
      </c>
      <c r="Q16" t="s">
        <v>87</v>
      </c>
      <c r="R16" t="s">
        <v>81</v>
      </c>
      <c r="S16" t="s">
        <v>81</v>
      </c>
      <c r="T16" t="s">
        <v>81</v>
      </c>
      <c r="U16" t="s">
        <v>81</v>
      </c>
      <c r="V16" t="s">
        <v>367</v>
      </c>
      <c r="W16" t="s">
        <v>89</v>
      </c>
      <c r="X16" t="s">
        <v>81</v>
      </c>
      <c r="Y16" t="s">
        <v>81</v>
      </c>
      <c r="Z16" t="s">
        <v>90</v>
      </c>
      <c r="AA16" t="s">
        <v>91</v>
      </c>
      <c r="AB16" t="s">
        <v>81</v>
      </c>
      <c r="AC16" t="s">
        <v>81</v>
      </c>
      <c r="AD16" t="s">
        <v>81</v>
      </c>
      <c r="AE16" t="s">
        <v>81</v>
      </c>
      <c r="AF16" t="s">
        <v>81</v>
      </c>
      <c r="AG16" t="s">
        <v>368</v>
      </c>
      <c r="AH16" t="s">
        <v>369</v>
      </c>
      <c r="AI16" t="s">
        <v>81</v>
      </c>
      <c r="AJ16" t="s">
        <v>81</v>
      </c>
      <c r="AK16" t="s">
        <v>81</v>
      </c>
      <c r="AL16" t="s">
        <v>370</v>
      </c>
      <c r="AM16" s="455">
        <v>0</v>
      </c>
      <c r="AN16" s="455">
        <v>1</v>
      </c>
      <c r="AO16" t="s">
        <v>77</v>
      </c>
      <c r="AP16" t="s">
        <v>189</v>
      </c>
      <c r="AQ16" t="s">
        <v>131</v>
      </c>
      <c r="AR16" t="s">
        <v>132</v>
      </c>
      <c r="AS16" t="s">
        <v>133</v>
      </c>
      <c r="AT16" t="s">
        <v>81</v>
      </c>
      <c r="AU16" t="s">
        <v>101</v>
      </c>
      <c r="AV16" t="s">
        <v>81</v>
      </c>
      <c r="AW16" t="s">
        <v>102</v>
      </c>
      <c r="AX16" t="s">
        <v>103</v>
      </c>
      <c r="AY16" t="s">
        <v>352</v>
      </c>
      <c r="AZ16" t="s">
        <v>352</v>
      </c>
      <c r="BA16" t="s">
        <v>189</v>
      </c>
      <c r="BB16" t="s">
        <v>135</v>
      </c>
      <c r="BC16" t="s">
        <v>81</v>
      </c>
      <c r="BD16" t="s">
        <v>81</v>
      </c>
      <c r="BE16" t="s">
        <v>81</v>
      </c>
      <c r="BF16" t="s">
        <v>81</v>
      </c>
      <c r="BG16" t="s">
        <v>371</v>
      </c>
      <c r="BH16" t="s">
        <v>372</v>
      </c>
      <c r="BI16" t="s">
        <v>81</v>
      </c>
      <c r="BJ16" t="s">
        <v>373</v>
      </c>
      <c r="BK16" s="27" t="str">
        <f>HYPERLINK("http://dx.doi.org/10.20472/ES.2016.5.4.004","http://dx.doi.org/10.20472/ES.2016.5.4.004")</f>
        <v>http://dx.doi.org/10.20472/ES.2016.5.4.004</v>
      </c>
      <c r="BL16" t="s">
        <v>81</v>
      </c>
      <c r="BM16" t="s">
        <v>81</v>
      </c>
      <c r="BN16" t="s">
        <v>172</v>
      </c>
      <c r="BO16" t="s">
        <v>111</v>
      </c>
      <c r="BP16" t="s">
        <v>112</v>
      </c>
      <c r="BQ16" t="s">
        <v>354</v>
      </c>
      <c r="BR16" t="s">
        <v>81</v>
      </c>
      <c r="BS16" t="s">
        <v>374</v>
      </c>
      <c r="BT16" s="28" t="str">
        <f>HYPERLINK("https://www.webofscience.com/wos/woscc/full-record/WOS:000390198200004","View Record in Web of Science")</f>
        <v>View Record in Web of Science</v>
      </c>
      <c r="BU16" t="s">
        <v>81</v>
      </c>
      <c r="BV16" t="s">
        <v>81</v>
      </c>
      <c r="BW16" t="s">
        <v>81</v>
      </c>
      <c r="BX16" t="s">
        <v>116</v>
      </c>
    </row>
    <row r="17" spans="1:76" x14ac:dyDescent="0.25">
      <c r="A17" t="s">
        <v>77</v>
      </c>
      <c r="B17" t="s">
        <v>77</v>
      </c>
      <c r="C17" t="s">
        <v>77</v>
      </c>
      <c r="D17" t="s">
        <v>77</v>
      </c>
      <c r="E17" t="s">
        <v>375</v>
      </c>
      <c r="F17" t="s">
        <v>376</v>
      </c>
      <c r="G17" t="s">
        <v>377</v>
      </c>
      <c r="H17" t="s">
        <v>81</v>
      </c>
      <c r="I17" t="s">
        <v>82</v>
      </c>
      <c r="J17" t="s">
        <v>378</v>
      </c>
      <c r="K17" t="s">
        <v>379</v>
      </c>
      <c r="L17" t="s">
        <v>81</v>
      </c>
      <c r="M17" t="s">
        <v>81</v>
      </c>
      <c r="N17" t="s">
        <v>81</v>
      </c>
      <c r="O17" t="s">
        <v>380</v>
      </c>
      <c r="P17" t="s">
        <v>81</v>
      </c>
      <c r="Q17" t="s">
        <v>87</v>
      </c>
      <c r="R17" t="s">
        <v>81</v>
      </c>
      <c r="S17" t="s">
        <v>81</v>
      </c>
      <c r="T17" t="s">
        <v>81</v>
      </c>
      <c r="U17" t="s">
        <v>81</v>
      </c>
      <c r="V17" t="s">
        <v>381</v>
      </c>
      <c r="W17" t="s">
        <v>89</v>
      </c>
      <c r="X17" t="s">
        <v>81</v>
      </c>
      <c r="Y17" t="s">
        <v>81</v>
      </c>
      <c r="Z17" t="s">
        <v>90</v>
      </c>
      <c r="AA17" t="s">
        <v>91</v>
      </c>
      <c r="AB17" t="s">
        <v>81</v>
      </c>
      <c r="AC17" t="s">
        <v>81</v>
      </c>
      <c r="AD17" t="s">
        <v>81</v>
      </c>
      <c r="AE17" t="s">
        <v>81</v>
      </c>
      <c r="AF17" t="s">
        <v>81</v>
      </c>
      <c r="AG17" t="s">
        <v>382</v>
      </c>
      <c r="AH17" t="s">
        <v>81</v>
      </c>
      <c r="AI17" t="s">
        <v>383</v>
      </c>
      <c r="AJ17" t="s">
        <v>384</v>
      </c>
      <c r="AK17" t="s">
        <v>81</v>
      </c>
      <c r="AL17" t="s">
        <v>370</v>
      </c>
      <c r="AM17" s="455">
        <v>3</v>
      </c>
      <c r="AN17" s="455">
        <v>5</v>
      </c>
      <c r="AO17" t="s">
        <v>77</v>
      </c>
      <c r="AP17" t="s">
        <v>135</v>
      </c>
      <c r="AQ17" t="s">
        <v>154</v>
      </c>
      <c r="AR17" t="s">
        <v>155</v>
      </c>
      <c r="AS17" t="s">
        <v>156</v>
      </c>
      <c r="AT17" t="s">
        <v>101</v>
      </c>
      <c r="AU17" t="s">
        <v>81</v>
      </c>
      <c r="AV17" t="s">
        <v>81</v>
      </c>
      <c r="AW17" t="s">
        <v>102</v>
      </c>
      <c r="AX17" t="s">
        <v>103</v>
      </c>
      <c r="AY17" t="s">
        <v>134</v>
      </c>
      <c r="AZ17" t="s">
        <v>134</v>
      </c>
      <c r="BA17" t="s">
        <v>135</v>
      </c>
      <c r="BB17" t="s">
        <v>96</v>
      </c>
      <c r="BC17" t="s">
        <v>81</v>
      </c>
      <c r="BD17" t="s">
        <v>81</v>
      </c>
      <c r="BE17" t="s">
        <v>81</v>
      </c>
      <c r="BF17" t="s">
        <v>81</v>
      </c>
      <c r="BG17" t="s">
        <v>96</v>
      </c>
      <c r="BH17" t="s">
        <v>385</v>
      </c>
      <c r="BI17" t="s">
        <v>81</v>
      </c>
      <c r="BJ17" t="s">
        <v>386</v>
      </c>
      <c r="BK17" s="29" t="str">
        <f>HYPERLINK("http://dx.doi.org/10.20472/ES.2015.4.1.001","http://dx.doi.org/10.20472/ES.2015.4.1.001")</f>
        <v>http://dx.doi.org/10.20472/ES.2015.4.1.001</v>
      </c>
      <c r="BL17" t="s">
        <v>81</v>
      </c>
      <c r="BM17" t="s">
        <v>81</v>
      </c>
      <c r="BN17" t="s">
        <v>385</v>
      </c>
      <c r="BO17" t="s">
        <v>111</v>
      </c>
      <c r="BP17" t="s">
        <v>112</v>
      </c>
      <c r="BQ17" t="s">
        <v>387</v>
      </c>
      <c r="BR17" t="s">
        <v>81</v>
      </c>
      <c r="BS17" t="s">
        <v>388</v>
      </c>
      <c r="BT17" s="30" t="str">
        <f>HYPERLINK("https://www.webofscience.com/wos/woscc/full-record/WOS:000218862800001","View Record in Web of Science")</f>
        <v>View Record in Web of Science</v>
      </c>
      <c r="BU17" t="s">
        <v>141</v>
      </c>
      <c r="BV17" t="s">
        <v>81</v>
      </c>
      <c r="BW17" t="s">
        <v>81</v>
      </c>
      <c r="BX17" t="s">
        <v>116</v>
      </c>
    </row>
    <row r="18" spans="1:76" x14ac:dyDescent="0.25">
      <c r="A18" t="s">
        <v>77</v>
      </c>
      <c r="B18" t="s">
        <v>77</v>
      </c>
      <c r="C18" t="s">
        <v>77</v>
      </c>
      <c r="D18" t="s">
        <v>77</v>
      </c>
      <c r="E18" t="s">
        <v>389</v>
      </c>
      <c r="F18" t="s">
        <v>390</v>
      </c>
      <c r="G18" t="s">
        <v>391</v>
      </c>
      <c r="H18" t="s">
        <v>81</v>
      </c>
      <c r="I18" t="s">
        <v>82</v>
      </c>
      <c r="J18" t="s">
        <v>392</v>
      </c>
      <c r="K18" t="s">
        <v>81</v>
      </c>
      <c r="L18" t="s">
        <v>81</v>
      </c>
      <c r="M18" t="s">
        <v>81</v>
      </c>
      <c r="N18" t="s">
        <v>81</v>
      </c>
      <c r="O18" t="s">
        <v>393</v>
      </c>
      <c r="P18" t="s">
        <v>394</v>
      </c>
      <c r="Q18" t="s">
        <v>87</v>
      </c>
      <c r="R18" t="s">
        <v>81</v>
      </c>
      <c r="S18" t="s">
        <v>81</v>
      </c>
      <c r="T18" t="s">
        <v>81</v>
      </c>
      <c r="U18" t="s">
        <v>81</v>
      </c>
      <c r="V18" t="s">
        <v>395</v>
      </c>
      <c r="W18" t="s">
        <v>89</v>
      </c>
      <c r="X18" t="s">
        <v>81</v>
      </c>
      <c r="Y18" t="s">
        <v>81</v>
      </c>
      <c r="Z18" t="s">
        <v>90</v>
      </c>
      <c r="AA18" t="s">
        <v>91</v>
      </c>
      <c r="AB18" t="s">
        <v>81</v>
      </c>
      <c r="AC18" t="s">
        <v>81</v>
      </c>
      <c r="AD18" t="s">
        <v>81</v>
      </c>
      <c r="AE18" t="s">
        <v>81</v>
      </c>
      <c r="AF18" t="s">
        <v>81</v>
      </c>
      <c r="AG18" t="s">
        <v>396</v>
      </c>
      <c r="AH18" t="s">
        <v>81</v>
      </c>
      <c r="AI18" t="s">
        <v>81</v>
      </c>
      <c r="AJ18" t="s">
        <v>81</v>
      </c>
      <c r="AK18" t="s">
        <v>81</v>
      </c>
      <c r="AL18" t="s">
        <v>267</v>
      </c>
      <c r="AM18" s="455">
        <v>4</v>
      </c>
      <c r="AN18" s="455">
        <v>7</v>
      </c>
      <c r="AO18" t="s">
        <v>77</v>
      </c>
      <c r="AP18" t="s">
        <v>77</v>
      </c>
      <c r="AQ18" t="s">
        <v>154</v>
      </c>
      <c r="AR18" t="s">
        <v>155</v>
      </c>
      <c r="AS18" t="s">
        <v>156</v>
      </c>
      <c r="AT18" t="s">
        <v>101</v>
      </c>
      <c r="AU18" t="s">
        <v>81</v>
      </c>
      <c r="AV18" t="s">
        <v>81</v>
      </c>
      <c r="AW18" t="s">
        <v>102</v>
      </c>
      <c r="AX18" t="s">
        <v>103</v>
      </c>
      <c r="AY18" t="s">
        <v>397</v>
      </c>
      <c r="AZ18" t="s">
        <v>397</v>
      </c>
      <c r="BA18" t="s">
        <v>106</v>
      </c>
      <c r="BB18" t="s">
        <v>96</v>
      </c>
      <c r="BC18" t="s">
        <v>81</v>
      </c>
      <c r="BD18" t="s">
        <v>81</v>
      </c>
      <c r="BE18" t="s">
        <v>81</v>
      </c>
      <c r="BF18" t="s">
        <v>81</v>
      </c>
      <c r="BG18" t="s">
        <v>398</v>
      </c>
      <c r="BH18" t="s">
        <v>399</v>
      </c>
      <c r="BI18" t="s">
        <v>81</v>
      </c>
      <c r="BJ18" t="s">
        <v>81</v>
      </c>
      <c r="BK18" t="s">
        <v>81</v>
      </c>
      <c r="BL18" t="s">
        <v>81</v>
      </c>
      <c r="BM18" t="s">
        <v>81</v>
      </c>
      <c r="BN18" t="s">
        <v>127</v>
      </c>
      <c r="BO18" t="s">
        <v>111</v>
      </c>
      <c r="BP18" t="s">
        <v>112</v>
      </c>
      <c r="BQ18" t="s">
        <v>400</v>
      </c>
      <c r="BR18" t="s">
        <v>81</v>
      </c>
      <c r="BS18" t="s">
        <v>401</v>
      </c>
      <c r="BT18" s="31" t="str">
        <f>HYPERLINK("https://www.webofscience.com/wos/woscc/full-record/WOS:000218850100004","View Record in Web of Science")</f>
        <v>View Record in Web of Science</v>
      </c>
      <c r="BU18" t="s">
        <v>81</v>
      </c>
      <c r="BV18" t="s">
        <v>81</v>
      </c>
      <c r="BW18" t="s">
        <v>81</v>
      </c>
      <c r="BX18" t="s">
        <v>116</v>
      </c>
    </row>
    <row r="19" spans="1:76" x14ac:dyDescent="0.25">
      <c r="A19" t="s">
        <v>77</v>
      </c>
      <c r="B19" t="s">
        <v>77</v>
      </c>
      <c r="C19" t="s">
        <v>96</v>
      </c>
      <c r="D19" t="s">
        <v>77</v>
      </c>
      <c r="E19" t="s">
        <v>402</v>
      </c>
      <c r="F19" t="s">
        <v>403</v>
      </c>
      <c r="G19" t="s">
        <v>404</v>
      </c>
      <c r="H19" t="s">
        <v>81</v>
      </c>
      <c r="I19" t="s">
        <v>82</v>
      </c>
      <c r="J19" t="s">
        <v>81</v>
      </c>
      <c r="K19" t="s">
        <v>405</v>
      </c>
      <c r="L19" t="s">
        <v>81</v>
      </c>
      <c r="M19" t="s">
        <v>81</v>
      </c>
      <c r="N19" t="s">
        <v>81</v>
      </c>
      <c r="O19" t="s">
        <v>81</v>
      </c>
      <c r="P19" t="s">
        <v>81</v>
      </c>
      <c r="Q19" t="s">
        <v>87</v>
      </c>
      <c r="R19" t="s">
        <v>81</v>
      </c>
      <c r="S19" t="s">
        <v>81</v>
      </c>
      <c r="T19" t="s">
        <v>81</v>
      </c>
      <c r="U19" t="s">
        <v>81</v>
      </c>
      <c r="V19" t="s">
        <v>406</v>
      </c>
      <c r="W19" t="s">
        <v>89</v>
      </c>
      <c r="X19" t="s">
        <v>81</v>
      </c>
      <c r="Y19" t="s">
        <v>81</v>
      </c>
      <c r="Z19" t="s">
        <v>90</v>
      </c>
      <c r="AA19" t="s">
        <v>91</v>
      </c>
      <c r="AB19" t="s">
        <v>81</v>
      </c>
      <c r="AC19" t="s">
        <v>81</v>
      </c>
      <c r="AD19" t="s">
        <v>81</v>
      </c>
      <c r="AE19" t="s">
        <v>81</v>
      </c>
      <c r="AF19" t="s">
        <v>81</v>
      </c>
      <c r="AG19" t="s">
        <v>407</v>
      </c>
      <c r="AH19" t="s">
        <v>81</v>
      </c>
      <c r="AI19" t="s">
        <v>81</v>
      </c>
      <c r="AJ19" t="s">
        <v>81</v>
      </c>
      <c r="AK19" t="s">
        <v>81</v>
      </c>
      <c r="AL19" t="s">
        <v>236</v>
      </c>
      <c r="AM19" s="455">
        <v>3</v>
      </c>
      <c r="AN19" s="455">
        <v>3</v>
      </c>
      <c r="AO19" t="s">
        <v>77</v>
      </c>
      <c r="AP19" t="s">
        <v>106</v>
      </c>
      <c r="AQ19" t="s">
        <v>154</v>
      </c>
      <c r="AR19" t="s">
        <v>155</v>
      </c>
      <c r="AS19" t="s">
        <v>156</v>
      </c>
      <c r="AT19" t="s">
        <v>101</v>
      </c>
      <c r="AU19" t="s">
        <v>81</v>
      </c>
      <c r="AV19" t="s">
        <v>81</v>
      </c>
      <c r="AW19" t="s">
        <v>102</v>
      </c>
      <c r="AX19" t="s">
        <v>103</v>
      </c>
      <c r="AY19" t="s">
        <v>169</v>
      </c>
      <c r="AZ19" t="s">
        <v>169</v>
      </c>
      <c r="BA19" t="s">
        <v>96</v>
      </c>
      <c r="BB19" t="s">
        <v>96</v>
      </c>
      <c r="BC19" t="s">
        <v>81</v>
      </c>
      <c r="BD19" t="s">
        <v>81</v>
      </c>
      <c r="BE19" t="s">
        <v>81</v>
      </c>
      <c r="BF19" t="s">
        <v>81</v>
      </c>
      <c r="BG19" t="s">
        <v>254</v>
      </c>
      <c r="BH19" t="s">
        <v>334</v>
      </c>
      <c r="BI19" t="s">
        <v>81</v>
      </c>
      <c r="BJ19" t="s">
        <v>81</v>
      </c>
      <c r="BK19" t="s">
        <v>81</v>
      </c>
      <c r="BL19" t="s">
        <v>81</v>
      </c>
      <c r="BM19" t="s">
        <v>81</v>
      </c>
      <c r="BN19" t="s">
        <v>236</v>
      </c>
      <c r="BO19" t="s">
        <v>111</v>
      </c>
      <c r="BP19" t="s">
        <v>112</v>
      </c>
      <c r="BQ19" t="s">
        <v>408</v>
      </c>
      <c r="BR19" t="s">
        <v>81</v>
      </c>
      <c r="BS19" t="s">
        <v>409</v>
      </c>
      <c r="BT19" s="32" t="str">
        <f>HYPERLINK("https://www.webofscience.com/wos/woscc/full-record/WOS:000218847000004","View Record in Web of Science")</f>
        <v>View Record in Web of Science</v>
      </c>
      <c r="BU19" t="s">
        <v>81</v>
      </c>
      <c r="BV19" t="s">
        <v>81</v>
      </c>
      <c r="BW19" t="s">
        <v>81</v>
      </c>
      <c r="BX19" t="s">
        <v>116</v>
      </c>
    </row>
    <row r="20" spans="1:76" x14ac:dyDescent="0.25">
      <c r="A20" t="s">
        <v>77</v>
      </c>
      <c r="B20" t="s">
        <v>77</v>
      </c>
      <c r="C20" t="s">
        <v>77</v>
      </c>
      <c r="D20" t="s">
        <v>77</v>
      </c>
      <c r="E20" t="s">
        <v>410</v>
      </c>
      <c r="F20" t="s">
        <v>411</v>
      </c>
      <c r="G20" t="s">
        <v>412</v>
      </c>
      <c r="H20" t="s">
        <v>81</v>
      </c>
      <c r="I20" t="s">
        <v>82</v>
      </c>
      <c r="J20" t="s">
        <v>413</v>
      </c>
      <c r="K20" t="s">
        <v>414</v>
      </c>
      <c r="L20" t="s">
        <v>81</v>
      </c>
      <c r="M20" t="s">
        <v>81</v>
      </c>
      <c r="N20" t="s">
        <v>81</v>
      </c>
      <c r="O20" t="s">
        <v>415</v>
      </c>
      <c r="P20" t="s">
        <v>416</v>
      </c>
      <c r="Q20" t="s">
        <v>87</v>
      </c>
      <c r="R20" t="s">
        <v>81</v>
      </c>
      <c r="S20" t="s">
        <v>81</v>
      </c>
      <c r="T20" t="s">
        <v>81</v>
      </c>
      <c r="U20" t="s">
        <v>81</v>
      </c>
      <c r="V20" t="s">
        <v>417</v>
      </c>
      <c r="W20" t="s">
        <v>89</v>
      </c>
      <c r="X20" t="s">
        <v>81</v>
      </c>
      <c r="Y20" t="s">
        <v>81</v>
      </c>
      <c r="Z20" t="s">
        <v>90</v>
      </c>
      <c r="AA20" t="s">
        <v>91</v>
      </c>
      <c r="AB20" t="s">
        <v>81</v>
      </c>
      <c r="AC20" t="s">
        <v>81</v>
      </c>
      <c r="AD20" t="s">
        <v>81</v>
      </c>
      <c r="AE20" t="s">
        <v>81</v>
      </c>
      <c r="AF20" t="s">
        <v>81</v>
      </c>
      <c r="AG20" t="s">
        <v>418</v>
      </c>
      <c r="AH20" t="s">
        <v>81</v>
      </c>
      <c r="AI20" t="s">
        <v>81</v>
      </c>
      <c r="AJ20" t="s">
        <v>419</v>
      </c>
      <c r="AK20" t="s">
        <v>81</v>
      </c>
      <c r="AL20" t="s">
        <v>153</v>
      </c>
      <c r="AM20" s="455">
        <v>3</v>
      </c>
      <c r="AN20" s="455">
        <v>3</v>
      </c>
      <c r="AO20" t="s">
        <v>96</v>
      </c>
      <c r="AP20" t="s">
        <v>106</v>
      </c>
      <c r="AQ20" t="s">
        <v>98</v>
      </c>
      <c r="AR20" t="s">
        <v>99</v>
      </c>
      <c r="AS20" t="s">
        <v>100</v>
      </c>
      <c r="AT20" t="s">
        <v>81</v>
      </c>
      <c r="AU20" t="s">
        <v>101</v>
      </c>
      <c r="AV20" t="s">
        <v>81</v>
      </c>
      <c r="AW20" t="s">
        <v>102</v>
      </c>
      <c r="AX20" t="s">
        <v>103</v>
      </c>
      <c r="AY20" t="s">
        <v>190</v>
      </c>
      <c r="AZ20" t="s">
        <v>190</v>
      </c>
      <c r="BA20" t="s">
        <v>97</v>
      </c>
      <c r="BB20" t="s">
        <v>96</v>
      </c>
      <c r="BC20" t="s">
        <v>81</v>
      </c>
      <c r="BD20" t="s">
        <v>81</v>
      </c>
      <c r="BE20" t="s">
        <v>81</v>
      </c>
      <c r="BF20" t="s">
        <v>81</v>
      </c>
      <c r="BG20" t="s">
        <v>420</v>
      </c>
      <c r="BH20" t="s">
        <v>421</v>
      </c>
      <c r="BI20" t="s">
        <v>81</v>
      </c>
      <c r="BJ20" t="s">
        <v>422</v>
      </c>
      <c r="BK20" s="33" t="str">
        <f>HYPERLINK("http://dx.doi.org/10.31181/ijes1412025178","http://dx.doi.org/10.31181/ijes1412025178")</f>
        <v>http://dx.doi.org/10.31181/ijes1412025178</v>
      </c>
      <c r="BL20" t="s">
        <v>81</v>
      </c>
      <c r="BM20" t="s">
        <v>81</v>
      </c>
      <c r="BN20" t="s">
        <v>218</v>
      </c>
      <c r="BO20" t="s">
        <v>111</v>
      </c>
      <c r="BP20" t="s">
        <v>112</v>
      </c>
      <c r="BQ20" t="s">
        <v>423</v>
      </c>
      <c r="BR20" t="s">
        <v>81</v>
      </c>
      <c r="BS20" t="s">
        <v>424</v>
      </c>
      <c r="BT20" s="34" t="str">
        <f>HYPERLINK("https://www.webofscience.com/wos/woscc/full-record/WOS:001508119200001","View Record in Web of Science")</f>
        <v>View Record in Web of Science</v>
      </c>
      <c r="BU20" t="s">
        <v>115</v>
      </c>
      <c r="BV20" t="s">
        <v>81</v>
      </c>
      <c r="BW20" t="s">
        <v>81</v>
      </c>
      <c r="BX20" t="s">
        <v>116</v>
      </c>
    </row>
    <row r="21" spans="1:76" x14ac:dyDescent="0.25">
      <c r="A21" t="s">
        <v>77</v>
      </c>
      <c r="B21" t="s">
        <v>77</v>
      </c>
      <c r="C21" t="s">
        <v>77</v>
      </c>
      <c r="D21" t="s">
        <v>77</v>
      </c>
      <c r="E21" t="s">
        <v>425</v>
      </c>
      <c r="F21" t="s">
        <v>426</v>
      </c>
      <c r="G21" t="s">
        <v>427</v>
      </c>
      <c r="H21" t="s">
        <v>81</v>
      </c>
      <c r="I21" t="s">
        <v>82</v>
      </c>
      <c r="J21" t="s">
        <v>428</v>
      </c>
      <c r="K21" t="s">
        <v>429</v>
      </c>
      <c r="L21" t="s">
        <v>81</v>
      </c>
      <c r="M21" t="s">
        <v>81</v>
      </c>
      <c r="N21" t="s">
        <v>81</v>
      </c>
      <c r="O21" t="s">
        <v>430</v>
      </c>
      <c r="P21" t="s">
        <v>431</v>
      </c>
      <c r="Q21" t="s">
        <v>87</v>
      </c>
      <c r="R21" t="s">
        <v>81</v>
      </c>
      <c r="S21" t="s">
        <v>81</v>
      </c>
      <c r="T21" t="s">
        <v>81</v>
      </c>
      <c r="U21" t="s">
        <v>81</v>
      </c>
      <c r="V21" t="s">
        <v>432</v>
      </c>
      <c r="W21" t="s">
        <v>89</v>
      </c>
      <c r="X21" t="s">
        <v>81</v>
      </c>
      <c r="Y21" t="s">
        <v>81</v>
      </c>
      <c r="Z21" t="s">
        <v>90</v>
      </c>
      <c r="AA21" t="s">
        <v>91</v>
      </c>
      <c r="AB21" t="s">
        <v>81</v>
      </c>
      <c r="AC21" t="s">
        <v>81</v>
      </c>
      <c r="AD21" t="s">
        <v>81</v>
      </c>
      <c r="AE21" t="s">
        <v>81</v>
      </c>
      <c r="AF21" t="s">
        <v>81</v>
      </c>
      <c r="AG21" t="s">
        <v>433</v>
      </c>
      <c r="AH21" t="s">
        <v>81</v>
      </c>
      <c r="AI21" t="s">
        <v>434</v>
      </c>
      <c r="AJ21" t="s">
        <v>435</v>
      </c>
      <c r="AK21" t="s">
        <v>81</v>
      </c>
      <c r="AL21" t="s">
        <v>398</v>
      </c>
      <c r="AM21" s="455">
        <v>0</v>
      </c>
      <c r="AN21" s="455">
        <v>1</v>
      </c>
      <c r="AO21" t="s">
        <v>77</v>
      </c>
      <c r="AP21" t="s">
        <v>96</v>
      </c>
      <c r="AQ21" t="s">
        <v>98</v>
      </c>
      <c r="AR21" t="s">
        <v>99</v>
      </c>
      <c r="AS21" t="s">
        <v>100</v>
      </c>
      <c r="AT21" t="s">
        <v>81</v>
      </c>
      <c r="AU21" t="s">
        <v>101</v>
      </c>
      <c r="AV21" t="s">
        <v>81</v>
      </c>
      <c r="AW21" t="s">
        <v>102</v>
      </c>
      <c r="AX21" t="s">
        <v>103</v>
      </c>
      <c r="AY21" t="s">
        <v>190</v>
      </c>
      <c r="AZ21" t="s">
        <v>190</v>
      </c>
      <c r="BA21" t="s">
        <v>97</v>
      </c>
      <c r="BB21" t="s">
        <v>96</v>
      </c>
      <c r="BC21" t="s">
        <v>81</v>
      </c>
      <c r="BD21" t="s">
        <v>81</v>
      </c>
      <c r="BE21" t="s">
        <v>81</v>
      </c>
      <c r="BF21" t="s">
        <v>81</v>
      </c>
      <c r="BG21" t="s">
        <v>436</v>
      </c>
      <c r="BH21" t="s">
        <v>437</v>
      </c>
      <c r="BI21" t="s">
        <v>81</v>
      </c>
      <c r="BJ21" t="s">
        <v>438</v>
      </c>
      <c r="BK21" s="35" t="str">
        <f>HYPERLINK("http://dx.doi.org/10.31181/ijes1412025196","http://dx.doi.org/10.31181/ijes1412025196")</f>
        <v>http://dx.doi.org/10.31181/ijes1412025196</v>
      </c>
      <c r="BL21" t="s">
        <v>81</v>
      </c>
      <c r="BM21" t="s">
        <v>81</v>
      </c>
      <c r="BN21" t="s">
        <v>218</v>
      </c>
      <c r="BO21" t="s">
        <v>111</v>
      </c>
      <c r="BP21" t="s">
        <v>112</v>
      </c>
      <c r="BQ21" t="s">
        <v>439</v>
      </c>
      <c r="BR21" t="s">
        <v>81</v>
      </c>
      <c r="BS21" t="s">
        <v>440</v>
      </c>
      <c r="BT21" s="36" t="str">
        <f>HYPERLINK("https://www.webofscience.com/wos/woscc/full-record/WOS:001538556800001","View Record in Web of Science")</f>
        <v>View Record in Web of Science</v>
      </c>
      <c r="BU21" t="s">
        <v>115</v>
      </c>
      <c r="BV21" t="s">
        <v>81</v>
      </c>
      <c r="BW21" t="s">
        <v>81</v>
      </c>
      <c r="BX21" t="s">
        <v>116</v>
      </c>
    </row>
    <row r="22" spans="1:76" x14ac:dyDescent="0.25">
      <c r="A22" t="s">
        <v>77</v>
      </c>
      <c r="B22" t="s">
        <v>77</v>
      </c>
      <c r="C22" t="s">
        <v>77</v>
      </c>
      <c r="D22" t="s">
        <v>77</v>
      </c>
      <c r="E22" t="s">
        <v>441</v>
      </c>
      <c r="F22" t="s">
        <v>442</v>
      </c>
      <c r="G22" t="s">
        <v>443</v>
      </c>
      <c r="H22" t="s">
        <v>81</v>
      </c>
      <c r="I22" t="s">
        <v>82</v>
      </c>
      <c r="J22" t="s">
        <v>444</v>
      </c>
      <c r="K22" t="s">
        <v>445</v>
      </c>
      <c r="L22" t="s">
        <v>81</v>
      </c>
      <c r="M22" t="s">
        <v>81</v>
      </c>
      <c r="N22" t="s">
        <v>81</v>
      </c>
      <c r="O22" t="s">
        <v>446</v>
      </c>
      <c r="P22" t="s">
        <v>447</v>
      </c>
      <c r="Q22" t="s">
        <v>87</v>
      </c>
      <c r="R22" t="s">
        <v>81</v>
      </c>
      <c r="S22" t="s">
        <v>81</v>
      </c>
      <c r="T22" t="s">
        <v>81</v>
      </c>
      <c r="U22" t="s">
        <v>81</v>
      </c>
      <c r="V22" t="s">
        <v>448</v>
      </c>
      <c r="W22" t="s">
        <v>89</v>
      </c>
      <c r="X22" t="s">
        <v>81</v>
      </c>
      <c r="Y22" t="s">
        <v>81</v>
      </c>
      <c r="Z22" t="s">
        <v>90</v>
      </c>
      <c r="AA22" t="s">
        <v>91</v>
      </c>
      <c r="AB22" t="s">
        <v>81</v>
      </c>
      <c r="AC22" t="s">
        <v>81</v>
      </c>
      <c r="AD22" t="s">
        <v>81</v>
      </c>
      <c r="AE22" t="s">
        <v>81</v>
      </c>
      <c r="AF22" t="s">
        <v>81</v>
      </c>
      <c r="AG22" t="s">
        <v>449</v>
      </c>
      <c r="AH22" t="s">
        <v>450</v>
      </c>
      <c r="AI22" t="s">
        <v>451</v>
      </c>
      <c r="AJ22" t="s">
        <v>452</v>
      </c>
      <c r="AK22" t="s">
        <v>81</v>
      </c>
      <c r="AL22" t="s">
        <v>95</v>
      </c>
      <c r="AM22" s="455">
        <v>5</v>
      </c>
      <c r="AN22" s="455">
        <v>5</v>
      </c>
      <c r="AO22" t="s">
        <v>77</v>
      </c>
      <c r="AP22" t="s">
        <v>213</v>
      </c>
      <c r="AQ22" t="s">
        <v>131</v>
      </c>
      <c r="AR22" t="s">
        <v>132</v>
      </c>
      <c r="AS22" t="s">
        <v>133</v>
      </c>
      <c r="AT22" t="s">
        <v>81</v>
      </c>
      <c r="AU22" t="s">
        <v>101</v>
      </c>
      <c r="AV22" t="s">
        <v>81</v>
      </c>
      <c r="AW22" t="s">
        <v>102</v>
      </c>
      <c r="AX22" t="s">
        <v>103</v>
      </c>
      <c r="AY22" t="s">
        <v>214</v>
      </c>
      <c r="AZ22" t="s">
        <v>214</v>
      </c>
      <c r="BA22" t="s">
        <v>453</v>
      </c>
      <c r="BB22" t="s">
        <v>106</v>
      </c>
      <c r="BC22" t="s">
        <v>81</v>
      </c>
      <c r="BD22" t="s">
        <v>81</v>
      </c>
      <c r="BE22" t="s">
        <v>81</v>
      </c>
      <c r="BF22" t="s">
        <v>81</v>
      </c>
      <c r="BG22" t="s">
        <v>454</v>
      </c>
      <c r="BH22" t="s">
        <v>455</v>
      </c>
      <c r="BI22" t="s">
        <v>81</v>
      </c>
      <c r="BJ22" t="s">
        <v>81</v>
      </c>
      <c r="BK22" t="s">
        <v>81</v>
      </c>
      <c r="BL22" t="s">
        <v>81</v>
      </c>
      <c r="BM22" t="s">
        <v>81</v>
      </c>
      <c r="BN22" t="s">
        <v>136</v>
      </c>
      <c r="BO22" t="s">
        <v>111</v>
      </c>
      <c r="BP22" t="s">
        <v>112</v>
      </c>
      <c r="BQ22" t="s">
        <v>456</v>
      </c>
      <c r="BR22" t="s">
        <v>81</v>
      </c>
      <c r="BS22" t="s">
        <v>457</v>
      </c>
      <c r="BT22" s="37" t="str">
        <f>HYPERLINK("https://www.webofscience.com/wos/woscc/full-record/WOS:000897529900001","View Record in Web of Science")</f>
        <v>View Record in Web of Science</v>
      </c>
      <c r="BU22" t="s">
        <v>81</v>
      </c>
      <c r="BV22" t="s">
        <v>81</v>
      </c>
      <c r="BW22" t="s">
        <v>81</v>
      </c>
      <c r="BX22" t="s">
        <v>116</v>
      </c>
    </row>
    <row r="23" spans="1:76" x14ac:dyDescent="0.25">
      <c r="A23" t="s">
        <v>77</v>
      </c>
      <c r="B23" t="s">
        <v>77</v>
      </c>
      <c r="C23" t="s">
        <v>77</v>
      </c>
      <c r="D23" t="s">
        <v>77</v>
      </c>
      <c r="E23" t="s">
        <v>458</v>
      </c>
      <c r="F23" t="s">
        <v>459</v>
      </c>
      <c r="G23" t="s">
        <v>460</v>
      </c>
      <c r="H23" t="s">
        <v>81</v>
      </c>
      <c r="I23" t="s">
        <v>82</v>
      </c>
      <c r="J23" t="s">
        <v>461</v>
      </c>
      <c r="K23" t="s">
        <v>462</v>
      </c>
      <c r="L23" t="s">
        <v>81</v>
      </c>
      <c r="M23" t="s">
        <v>81</v>
      </c>
      <c r="N23" t="s">
        <v>81</v>
      </c>
      <c r="O23" t="s">
        <v>463</v>
      </c>
      <c r="P23" t="s">
        <v>81</v>
      </c>
      <c r="Q23" t="s">
        <v>87</v>
      </c>
      <c r="R23" t="s">
        <v>81</v>
      </c>
      <c r="S23" t="s">
        <v>81</v>
      </c>
      <c r="T23" t="s">
        <v>81</v>
      </c>
      <c r="U23" t="s">
        <v>81</v>
      </c>
      <c r="V23" t="s">
        <v>464</v>
      </c>
      <c r="W23" t="s">
        <v>89</v>
      </c>
      <c r="X23" t="s">
        <v>81</v>
      </c>
      <c r="Y23" t="s">
        <v>81</v>
      </c>
      <c r="Z23" t="s">
        <v>90</v>
      </c>
      <c r="AA23" t="s">
        <v>91</v>
      </c>
      <c r="AB23" t="s">
        <v>81</v>
      </c>
      <c r="AC23" t="s">
        <v>81</v>
      </c>
      <c r="AD23" t="s">
        <v>81</v>
      </c>
      <c r="AE23" t="s">
        <v>81</v>
      </c>
      <c r="AF23" t="s">
        <v>81</v>
      </c>
      <c r="AG23" t="s">
        <v>465</v>
      </c>
      <c r="AH23" t="s">
        <v>81</v>
      </c>
      <c r="AI23" t="s">
        <v>466</v>
      </c>
      <c r="AJ23" t="s">
        <v>81</v>
      </c>
      <c r="AK23" t="s">
        <v>81</v>
      </c>
      <c r="AL23" t="s">
        <v>172</v>
      </c>
      <c r="AM23" s="455">
        <v>3</v>
      </c>
      <c r="AN23" s="455">
        <v>3</v>
      </c>
      <c r="AO23" t="s">
        <v>96</v>
      </c>
      <c r="AP23" t="s">
        <v>135</v>
      </c>
      <c r="AQ23" t="s">
        <v>98</v>
      </c>
      <c r="AR23" t="s">
        <v>99</v>
      </c>
      <c r="AS23" t="s">
        <v>100</v>
      </c>
      <c r="AT23" t="s">
        <v>81</v>
      </c>
      <c r="AU23" t="s">
        <v>101</v>
      </c>
      <c r="AV23" t="s">
        <v>81</v>
      </c>
      <c r="AW23" t="s">
        <v>102</v>
      </c>
      <c r="AX23" t="s">
        <v>103</v>
      </c>
      <c r="AY23" t="s">
        <v>214</v>
      </c>
      <c r="AZ23" t="s">
        <v>214</v>
      </c>
      <c r="BA23" t="s">
        <v>213</v>
      </c>
      <c r="BB23" t="s">
        <v>96</v>
      </c>
      <c r="BC23" t="s">
        <v>81</v>
      </c>
      <c r="BD23" t="s">
        <v>81</v>
      </c>
      <c r="BE23" t="s">
        <v>81</v>
      </c>
      <c r="BF23" t="s">
        <v>81</v>
      </c>
      <c r="BG23" t="s">
        <v>467</v>
      </c>
      <c r="BH23" t="s">
        <v>168</v>
      </c>
      <c r="BI23" t="s">
        <v>81</v>
      </c>
      <c r="BJ23" t="s">
        <v>81</v>
      </c>
      <c r="BK23" t="s">
        <v>81</v>
      </c>
      <c r="BL23" t="s">
        <v>81</v>
      </c>
      <c r="BM23" t="s">
        <v>81</v>
      </c>
      <c r="BN23" t="s">
        <v>136</v>
      </c>
      <c r="BO23" t="s">
        <v>111</v>
      </c>
      <c r="BP23" t="s">
        <v>112</v>
      </c>
      <c r="BQ23" t="s">
        <v>468</v>
      </c>
      <c r="BR23" t="s">
        <v>81</v>
      </c>
      <c r="BS23" t="s">
        <v>469</v>
      </c>
      <c r="BT23" s="38" t="str">
        <f>HYPERLINK("https://www.webofscience.com/wos/woscc/full-record/WOS:000791160500003","View Record in Web of Science")</f>
        <v>View Record in Web of Science</v>
      </c>
      <c r="BU23" t="s">
        <v>81</v>
      </c>
      <c r="BV23" t="s">
        <v>81</v>
      </c>
      <c r="BW23" t="s">
        <v>81</v>
      </c>
      <c r="BX23" t="s">
        <v>116</v>
      </c>
    </row>
    <row r="24" spans="1:76" x14ac:dyDescent="0.25">
      <c r="A24" t="s">
        <v>77</v>
      </c>
      <c r="B24" t="s">
        <v>77</v>
      </c>
      <c r="C24" t="s">
        <v>77</v>
      </c>
      <c r="D24" t="s">
        <v>77</v>
      </c>
      <c r="E24" t="s">
        <v>470</v>
      </c>
      <c r="F24" t="s">
        <v>471</v>
      </c>
      <c r="G24" t="s">
        <v>472</v>
      </c>
      <c r="H24" t="s">
        <v>81</v>
      </c>
      <c r="I24" t="s">
        <v>82</v>
      </c>
      <c r="J24" t="s">
        <v>473</v>
      </c>
      <c r="K24" t="s">
        <v>474</v>
      </c>
      <c r="L24" t="s">
        <v>81</v>
      </c>
      <c r="M24" t="s">
        <v>81</v>
      </c>
      <c r="N24" t="s">
        <v>81</v>
      </c>
      <c r="O24" t="s">
        <v>475</v>
      </c>
      <c r="P24" t="s">
        <v>476</v>
      </c>
      <c r="Q24" t="s">
        <v>87</v>
      </c>
      <c r="R24" t="s">
        <v>81</v>
      </c>
      <c r="S24" t="s">
        <v>81</v>
      </c>
      <c r="T24" t="s">
        <v>81</v>
      </c>
      <c r="U24" t="s">
        <v>81</v>
      </c>
      <c r="V24" t="s">
        <v>477</v>
      </c>
      <c r="W24" t="s">
        <v>89</v>
      </c>
      <c r="X24" t="s">
        <v>81</v>
      </c>
      <c r="Y24" t="s">
        <v>81</v>
      </c>
      <c r="Z24" t="s">
        <v>90</v>
      </c>
      <c r="AA24" t="s">
        <v>91</v>
      </c>
      <c r="AB24" t="s">
        <v>81</v>
      </c>
      <c r="AC24" t="s">
        <v>81</v>
      </c>
      <c r="AD24" t="s">
        <v>81</v>
      </c>
      <c r="AE24" t="s">
        <v>81</v>
      </c>
      <c r="AF24" t="s">
        <v>81</v>
      </c>
      <c r="AG24" t="s">
        <v>478</v>
      </c>
      <c r="AH24" t="s">
        <v>81</v>
      </c>
      <c r="AI24" t="s">
        <v>81</v>
      </c>
      <c r="AJ24" t="s">
        <v>479</v>
      </c>
      <c r="AK24" t="s">
        <v>81</v>
      </c>
      <c r="AL24" t="s">
        <v>480</v>
      </c>
      <c r="AM24" s="455">
        <v>1</v>
      </c>
      <c r="AN24" s="455">
        <v>2</v>
      </c>
      <c r="AO24" t="s">
        <v>77</v>
      </c>
      <c r="AP24" t="s">
        <v>77</v>
      </c>
      <c r="AQ24" t="s">
        <v>154</v>
      </c>
      <c r="AR24" t="s">
        <v>155</v>
      </c>
      <c r="AS24" t="s">
        <v>156</v>
      </c>
      <c r="AT24" t="s">
        <v>101</v>
      </c>
      <c r="AU24" t="s">
        <v>81</v>
      </c>
      <c r="AV24" t="s">
        <v>81</v>
      </c>
      <c r="AW24" t="s">
        <v>102</v>
      </c>
      <c r="AX24" t="s">
        <v>103</v>
      </c>
      <c r="AY24" t="s">
        <v>333</v>
      </c>
      <c r="AZ24" t="s">
        <v>333</v>
      </c>
      <c r="BA24" t="s">
        <v>117</v>
      </c>
      <c r="BB24" t="s">
        <v>96</v>
      </c>
      <c r="BC24" t="s">
        <v>81</v>
      </c>
      <c r="BD24" t="s">
        <v>81</v>
      </c>
      <c r="BE24" t="s">
        <v>81</v>
      </c>
      <c r="BF24" t="s">
        <v>81</v>
      </c>
      <c r="BG24" t="s">
        <v>110</v>
      </c>
      <c r="BH24" t="s">
        <v>481</v>
      </c>
      <c r="BI24" t="s">
        <v>81</v>
      </c>
      <c r="BJ24" t="s">
        <v>81</v>
      </c>
      <c r="BK24" t="s">
        <v>81</v>
      </c>
      <c r="BL24" t="s">
        <v>81</v>
      </c>
      <c r="BM24" t="s">
        <v>81</v>
      </c>
      <c r="BN24" t="s">
        <v>218</v>
      </c>
      <c r="BO24" t="s">
        <v>111</v>
      </c>
      <c r="BP24" t="s">
        <v>112</v>
      </c>
      <c r="BQ24" t="s">
        <v>336</v>
      </c>
      <c r="BR24" t="s">
        <v>81</v>
      </c>
      <c r="BS24" t="s">
        <v>482</v>
      </c>
      <c r="BT24" s="39" t="str">
        <f>HYPERLINK("https://www.webofscience.com/wos/woscc/full-record/WOS:000218856900002","View Record in Web of Science")</f>
        <v>View Record in Web of Science</v>
      </c>
      <c r="BU24" t="s">
        <v>81</v>
      </c>
      <c r="BV24" t="s">
        <v>81</v>
      </c>
      <c r="BW24" t="s">
        <v>81</v>
      </c>
      <c r="BX24" t="s">
        <v>116</v>
      </c>
    </row>
    <row r="25" spans="1:76" x14ac:dyDescent="0.25">
      <c r="A25" t="s">
        <v>77</v>
      </c>
      <c r="B25" t="s">
        <v>77</v>
      </c>
      <c r="C25" t="s">
        <v>77</v>
      </c>
      <c r="D25" t="s">
        <v>77</v>
      </c>
      <c r="E25" t="s">
        <v>483</v>
      </c>
      <c r="F25" t="s">
        <v>484</v>
      </c>
      <c r="G25" t="s">
        <v>485</v>
      </c>
      <c r="H25" t="s">
        <v>81</v>
      </c>
      <c r="I25" t="s">
        <v>82</v>
      </c>
      <c r="J25" t="s">
        <v>486</v>
      </c>
      <c r="K25" t="s">
        <v>487</v>
      </c>
      <c r="L25" t="s">
        <v>81</v>
      </c>
      <c r="M25" t="s">
        <v>81</v>
      </c>
      <c r="N25" t="s">
        <v>81</v>
      </c>
      <c r="O25" t="s">
        <v>488</v>
      </c>
      <c r="P25" t="s">
        <v>206</v>
      </c>
      <c r="Q25" t="s">
        <v>87</v>
      </c>
      <c r="R25" t="s">
        <v>81</v>
      </c>
      <c r="S25" t="s">
        <v>81</v>
      </c>
      <c r="T25" t="s">
        <v>81</v>
      </c>
      <c r="U25" t="s">
        <v>81</v>
      </c>
      <c r="V25" t="s">
        <v>489</v>
      </c>
      <c r="W25" t="s">
        <v>89</v>
      </c>
      <c r="X25" t="s">
        <v>81</v>
      </c>
      <c r="Y25" t="s">
        <v>81</v>
      </c>
      <c r="Z25" t="s">
        <v>90</v>
      </c>
      <c r="AA25" t="s">
        <v>91</v>
      </c>
      <c r="AB25" t="s">
        <v>81</v>
      </c>
      <c r="AC25" t="s">
        <v>81</v>
      </c>
      <c r="AD25" t="s">
        <v>81</v>
      </c>
      <c r="AE25" t="s">
        <v>81</v>
      </c>
      <c r="AF25" t="s">
        <v>81</v>
      </c>
      <c r="AG25" t="s">
        <v>490</v>
      </c>
      <c r="AH25" t="s">
        <v>491</v>
      </c>
      <c r="AI25" t="s">
        <v>81</v>
      </c>
      <c r="AJ25" t="s">
        <v>81</v>
      </c>
      <c r="AK25" t="s">
        <v>81</v>
      </c>
      <c r="AL25" t="s">
        <v>253</v>
      </c>
      <c r="AM25" s="455">
        <v>7</v>
      </c>
      <c r="AN25" s="455">
        <v>8</v>
      </c>
      <c r="AO25" t="s">
        <v>106</v>
      </c>
      <c r="AP25" t="s">
        <v>97</v>
      </c>
      <c r="AQ25" t="s">
        <v>98</v>
      </c>
      <c r="AR25" t="s">
        <v>99</v>
      </c>
      <c r="AS25" t="s">
        <v>100</v>
      </c>
      <c r="AT25" t="s">
        <v>81</v>
      </c>
      <c r="AU25" t="s">
        <v>101</v>
      </c>
      <c r="AV25" t="s">
        <v>81</v>
      </c>
      <c r="AW25" t="s">
        <v>102</v>
      </c>
      <c r="AX25" t="s">
        <v>103</v>
      </c>
      <c r="AY25" t="s">
        <v>190</v>
      </c>
      <c r="AZ25" t="s">
        <v>190</v>
      </c>
      <c r="BA25" t="s">
        <v>97</v>
      </c>
      <c r="BB25" t="s">
        <v>96</v>
      </c>
      <c r="BC25" t="s">
        <v>81</v>
      </c>
      <c r="BD25" t="s">
        <v>81</v>
      </c>
      <c r="BE25" t="s">
        <v>81</v>
      </c>
      <c r="BF25" t="s">
        <v>81</v>
      </c>
      <c r="BG25" t="s">
        <v>95</v>
      </c>
      <c r="BH25" t="s">
        <v>284</v>
      </c>
      <c r="BI25" t="s">
        <v>81</v>
      </c>
      <c r="BJ25" t="s">
        <v>492</v>
      </c>
      <c r="BK25" s="40" t="str">
        <f>HYPERLINK("http://dx.doi.org/10.31181/ijes1412025177","http://dx.doi.org/10.31181/ijes1412025177")</f>
        <v>http://dx.doi.org/10.31181/ijes1412025177</v>
      </c>
      <c r="BL25" t="s">
        <v>81</v>
      </c>
      <c r="BM25" t="s">
        <v>81</v>
      </c>
      <c r="BN25" t="s">
        <v>213</v>
      </c>
      <c r="BO25" t="s">
        <v>111</v>
      </c>
      <c r="BP25" t="s">
        <v>112</v>
      </c>
      <c r="BQ25" t="s">
        <v>493</v>
      </c>
      <c r="BR25" t="s">
        <v>81</v>
      </c>
      <c r="BS25" t="s">
        <v>494</v>
      </c>
      <c r="BT25" s="41" t="str">
        <f>HYPERLINK("https://www.webofscience.com/wos/woscc/full-record/WOS:001480692700002","View Record in Web of Science")</f>
        <v>View Record in Web of Science</v>
      </c>
      <c r="BU25" t="s">
        <v>115</v>
      </c>
      <c r="BV25" t="s">
        <v>81</v>
      </c>
      <c r="BW25" t="s">
        <v>81</v>
      </c>
      <c r="BX25" t="s">
        <v>116</v>
      </c>
    </row>
    <row r="26" spans="1:76" x14ac:dyDescent="0.25">
      <c r="A26" t="s">
        <v>77</v>
      </c>
      <c r="B26" t="s">
        <v>77</v>
      </c>
      <c r="C26" t="s">
        <v>77</v>
      </c>
      <c r="D26" t="s">
        <v>77</v>
      </c>
      <c r="E26" t="s">
        <v>495</v>
      </c>
      <c r="F26" t="s">
        <v>496</v>
      </c>
      <c r="G26" t="s">
        <v>497</v>
      </c>
      <c r="H26" t="s">
        <v>81</v>
      </c>
      <c r="I26" t="s">
        <v>82</v>
      </c>
      <c r="J26" t="s">
        <v>498</v>
      </c>
      <c r="K26" t="s">
        <v>499</v>
      </c>
      <c r="L26" t="s">
        <v>500</v>
      </c>
      <c r="M26" t="s">
        <v>500</v>
      </c>
      <c r="N26" t="s">
        <v>501</v>
      </c>
      <c r="O26" t="s">
        <v>502</v>
      </c>
      <c r="P26" t="s">
        <v>503</v>
      </c>
      <c r="Q26" t="s">
        <v>87</v>
      </c>
      <c r="R26" t="s">
        <v>81</v>
      </c>
      <c r="S26" t="s">
        <v>81</v>
      </c>
      <c r="T26" t="s">
        <v>81</v>
      </c>
      <c r="U26" t="s">
        <v>81</v>
      </c>
      <c r="V26" t="s">
        <v>504</v>
      </c>
      <c r="W26" t="s">
        <v>89</v>
      </c>
      <c r="X26" t="s">
        <v>81</v>
      </c>
      <c r="Y26" t="s">
        <v>81</v>
      </c>
      <c r="Z26" t="s">
        <v>90</v>
      </c>
      <c r="AA26" t="s">
        <v>91</v>
      </c>
      <c r="AB26" t="s">
        <v>81</v>
      </c>
      <c r="AC26" t="s">
        <v>81</v>
      </c>
      <c r="AD26" t="s">
        <v>81</v>
      </c>
      <c r="AE26" t="s">
        <v>81</v>
      </c>
      <c r="AF26" t="s">
        <v>81</v>
      </c>
      <c r="AG26" t="s">
        <v>505</v>
      </c>
      <c r="AH26" t="s">
        <v>506</v>
      </c>
      <c r="AI26" t="s">
        <v>507</v>
      </c>
      <c r="AJ26" t="s">
        <v>508</v>
      </c>
      <c r="AK26" t="s">
        <v>81</v>
      </c>
      <c r="AL26" t="s">
        <v>172</v>
      </c>
      <c r="AM26" s="455">
        <v>2</v>
      </c>
      <c r="AN26" s="455">
        <v>2</v>
      </c>
      <c r="AO26" t="s">
        <v>77</v>
      </c>
      <c r="AP26" t="s">
        <v>135</v>
      </c>
      <c r="AQ26" t="s">
        <v>154</v>
      </c>
      <c r="AR26" t="s">
        <v>155</v>
      </c>
      <c r="AS26" t="s">
        <v>156</v>
      </c>
      <c r="AT26" t="s">
        <v>101</v>
      </c>
      <c r="AU26" t="s">
        <v>81</v>
      </c>
      <c r="AV26" t="s">
        <v>81</v>
      </c>
      <c r="AW26" t="s">
        <v>102</v>
      </c>
      <c r="AX26" t="s">
        <v>103</v>
      </c>
      <c r="AY26" t="s">
        <v>509</v>
      </c>
      <c r="AZ26" t="s">
        <v>509</v>
      </c>
      <c r="BA26" t="s">
        <v>285</v>
      </c>
      <c r="BB26" t="s">
        <v>96</v>
      </c>
      <c r="BC26" t="s">
        <v>81</v>
      </c>
      <c r="BD26" t="s">
        <v>81</v>
      </c>
      <c r="BE26" t="s">
        <v>81</v>
      </c>
      <c r="BF26" t="s">
        <v>81</v>
      </c>
      <c r="BG26" t="s">
        <v>253</v>
      </c>
      <c r="BH26" t="s">
        <v>371</v>
      </c>
      <c r="BI26" t="s">
        <v>81</v>
      </c>
      <c r="BJ26" t="s">
        <v>510</v>
      </c>
      <c r="BK26" s="42" t="str">
        <f>HYPERLINK("http://dx.doi.org/10.20472/ES.2019.8.1.003","http://dx.doi.org/10.20472/ES.2019.8.1.003")</f>
        <v>http://dx.doi.org/10.20472/ES.2019.8.1.003</v>
      </c>
      <c r="BL26" t="s">
        <v>81</v>
      </c>
      <c r="BM26" t="s">
        <v>81</v>
      </c>
      <c r="BN26" t="s">
        <v>351</v>
      </c>
      <c r="BO26" t="s">
        <v>111</v>
      </c>
      <c r="BP26" t="s">
        <v>112</v>
      </c>
      <c r="BQ26" t="s">
        <v>511</v>
      </c>
      <c r="BR26" t="s">
        <v>81</v>
      </c>
      <c r="BS26" t="s">
        <v>512</v>
      </c>
      <c r="BT26" s="43" t="str">
        <f>HYPERLINK("https://www.webofscience.com/wos/woscc/full-record/WOS:000472956500003","View Record in Web of Science")</f>
        <v>View Record in Web of Science</v>
      </c>
      <c r="BU26" t="s">
        <v>513</v>
      </c>
      <c r="BV26" t="s">
        <v>81</v>
      </c>
      <c r="BW26" t="s">
        <v>81</v>
      </c>
      <c r="BX26" t="s">
        <v>116</v>
      </c>
    </row>
    <row r="27" spans="1:76" x14ac:dyDescent="0.25">
      <c r="A27" t="s">
        <v>96</v>
      </c>
      <c r="B27" t="s">
        <v>77</v>
      </c>
      <c r="C27" t="s">
        <v>77</v>
      </c>
      <c r="D27" t="s">
        <v>77</v>
      </c>
      <c r="E27" t="s">
        <v>514</v>
      </c>
      <c r="F27" t="s">
        <v>515</v>
      </c>
      <c r="G27" t="s">
        <v>516</v>
      </c>
      <c r="H27" t="s">
        <v>81</v>
      </c>
      <c r="I27" t="s">
        <v>82</v>
      </c>
      <c r="J27" t="s">
        <v>517</v>
      </c>
      <c r="K27" t="s">
        <v>518</v>
      </c>
      <c r="L27" t="s">
        <v>81</v>
      </c>
      <c r="M27" t="s">
        <v>81</v>
      </c>
      <c r="N27" t="s">
        <v>81</v>
      </c>
      <c r="O27" t="s">
        <v>519</v>
      </c>
      <c r="P27" t="s">
        <v>520</v>
      </c>
      <c r="Q27" t="s">
        <v>87</v>
      </c>
      <c r="R27" t="s">
        <v>81</v>
      </c>
      <c r="S27" t="s">
        <v>81</v>
      </c>
      <c r="T27" t="s">
        <v>81</v>
      </c>
      <c r="U27" t="s">
        <v>81</v>
      </c>
      <c r="V27" t="s">
        <v>521</v>
      </c>
      <c r="W27" t="s">
        <v>89</v>
      </c>
      <c r="X27" t="s">
        <v>81</v>
      </c>
      <c r="Y27" t="s">
        <v>81</v>
      </c>
      <c r="Z27" t="s">
        <v>90</v>
      </c>
      <c r="AA27" t="s">
        <v>91</v>
      </c>
      <c r="AB27" t="s">
        <v>81</v>
      </c>
      <c r="AC27" t="s">
        <v>81</v>
      </c>
      <c r="AD27" t="s">
        <v>81</v>
      </c>
      <c r="AE27" t="s">
        <v>81</v>
      </c>
      <c r="AF27" t="s">
        <v>81</v>
      </c>
      <c r="AG27" t="s">
        <v>522</v>
      </c>
      <c r="AH27" t="s">
        <v>523</v>
      </c>
      <c r="AI27" t="s">
        <v>524</v>
      </c>
      <c r="AJ27" t="s">
        <v>525</v>
      </c>
      <c r="AK27" t="s">
        <v>81</v>
      </c>
      <c r="AL27" t="s">
        <v>526</v>
      </c>
      <c r="AM27" s="455">
        <v>40</v>
      </c>
      <c r="AN27" s="455">
        <v>64</v>
      </c>
      <c r="AO27" t="s">
        <v>77</v>
      </c>
      <c r="AP27" t="s">
        <v>528</v>
      </c>
      <c r="AQ27" t="s">
        <v>131</v>
      </c>
      <c r="AR27" t="s">
        <v>132</v>
      </c>
      <c r="AS27" t="s">
        <v>133</v>
      </c>
      <c r="AT27" t="s">
        <v>81</v>
      </c>
      <c r="AU27" t="s">
        <v>101</v>
      </c>
      <c r="AV27" t="s">
        <v>81</v>
      </c>
      <c r="AW27" t="s">
        <v>102</v>
      </c>
      <c r="AX27" t="s">
        <v>103</v>
      </c>
      <c r="AY27" t="s">
        <v>352</v>
      </c>
      <c r="AZ27" t="s">
        <v>352</v>
      </c>
      <c r="BA27" t="s">
        <v>189</v>
      </c>
      <c r="BB27" t="s">
        <v>117</v>
      </c>
      <c r="BC27" t="s">
        <v>81</v>
      </c>
      <c r="BD27" t="s">
        <v>81</v>
      </c>
      <c r="BE27" t="s">
        <v>81</v>
      </c>
      <c r="BF27" t="s">
        <v>81</v>
      </c>
      <c r="BG27" t="s">
        <v>96</v>
      </c>
      <c r="BH27" t="s">
        <v>236</v>
      </c>
      <c r="BI27" t="s">
        <v>81</v>
      </c>
      <c r="BJ27" t="s">
        <v>529</v>
      </c>
      <c r="BK27" s="44" t="str">
        <f>HYPERLINK("http://dx.doi.org/10.20472/ES.2016.5.3.001","http://dx.doi.org/10.20472/ES.2016.5.3.001")</f>
        <v>http://dx.doi.org/10.20472/ES.2016.5.3.001</v>
      </c>
      <c r="BL27" t="s">
        <v>81</v>
      </c>
      <c r="BM27" t="s">
        <v>81</v>
      </c>
      <c r="BN27" t="s">
        <v>236</v>
      </c>
      <c r="BO27" t="s">
        <v>111</v>
      </c>
      <c r="BP27" t="s">
        <v>112</v>
      </c>
      <c r="BQ27" t="s">
        <v>530</v>
      </c>
      <c r="BR27" t="s">
        <v>81</v>
      </c>
      <c r="BS27" t="s">
        <v>531</v>
      </c>
      <c r="BT27" s="45" t="str">
        <f>HYPERLINK("https://www.webofscience.com/wos/woscc/full-record/WOS:000390197800001","View Record in Web of Science")</f>
        <v>View Record in Web of Science</v>
      </c>
      <c r="BU27" t="s">
        <v>141</v>
      </c>
      <c r="BV27" t="s">
        <v>81</v>
      </c>
      <c r="BW27" t="s">
        <v>81</v>
      </c>
      <c r="BX27" t="s">
        <v>116</v>
      </c>
    </row>
    <row r="28" spans="1:76" x14ac:dyDescent="0.25">
      <c r="A28" t="s">
        <v>77</v>
      </c>
      <c r="B28" t="s">
        <v>77</v>
      </c>
      <c r="C28" t="s">
        <v>77</v>
      </c>
      <c r="D28" t="s">
        <v>77</v>
      </c>
      <c r="E28" t="s">
        <v>532</v>
      </c>
      <c r="F28" t="s">
        <v>533</v>
      </c>
      <c r="G28" t="s">
        <v>534</v>
      </c>
      <c r="H28" t="s">
        <v>81</v>
      </c>
      <c r="I28" t="s">
        <v>82</v>
      </c>
      <c r="J28" t="s">
        <v>535</v>
      </c>
      <c r="K28" t="s">
        <v>536</v>
      </c>
      <c r="L28" t="s">
        <v>81</v>
      </c>
      <c r="M28" t="s">
        <v>81</v>
      </c>
      <c r="N28" t="s">
        <v>81</v>
      </c>
      <c r="O28" t="s">
        <v>537</v>
      </c>
      <c r="P28" t="s">
        <v>124</v>
      </c>
      <c r="Q28" t="s">
        <v>87</v>
      </c>
      <c r="R28" t="s">
        <v>81</v>
      </c>
      <c r="S28" t="s">
        <v>81</v>
      </c>
      <c r="T28" t="s">
        <v>81</v>
      </c>
      <c r="U28" t="s">
        <v>81</v>
      </c>
      <c r="V28" t="s">
        <v>538</v>
      </c>
      <c r="W28" t="s">
        <v>89</v>
      </c>
      <c r="X28" t="s">
        <v>81</v>
      </c>
      <c r="Y28" t="s">
        <v>81</v>
      </c>
      <c r="Z28" t="s">
        <v>90</v>
      </c>
      <c r="AA28" t="s">
        <v>91</v>
      </c>
      <c r="AB28" t="s">
        <v>81</v>
      </c>
      <c r="AC28" t="s">
        <v>81</v>
      </c>
      <c r="AD28" t="s">
        <v>81</v>
      </c>
      <c r="AE28" t="s">
        <v>81</v>
      </c>
      <c r="AF28" t="s">
        <v>81</v>
      </c>
      <c r="AG28" t="s">
        <v>539</v>
      </c>
      <c r="AH28" t="s">
        <v>81</v>
      </c>
      <c r="AI28" t="s">
        <v>540</v>
      </c>
      <c r="AJ28" t="s">
        <v>81</v>
      </c>
      <c r="AK28" t="s">
        <v>81</v>
      </c>
      <c r="AL28" t="s">
        <v>481</v>
      </c>
      <c r="AM28" s="455">
        <v>0</v>
      </c>
      <c r="AN28" s="455">
        <v>0</v>
      </c>
      <c r="AO28" t="s">
        <v>77</v>
      </c>
      <c r="AP28" t="s">
        <v>106</v>
      </c>
      <c r="AQ28" t="s">
        <v>154</v>
      </c>
      <c r="AR28" t="s">
        <v>155</v>
      </c>
      <c r="AS28" t="s">
        <v>156</v>
      </c>
      <c r="AT28" t="s">
        <v>101</v>
      </c>
      <c r="AU28" t="s">
        <v>81</v>
      </c>
      <c r="AV28" t="s">
        <v>81</v>
      </c>
      <c r="AW28" t="s">
        <v>102</v>
      </c>
      <c r="AX28" t="s">
        <v>103</v>
      </c>
      <c r="AY28" t="s">
        <v>134</v>
      </c>
      <c r="AZ28" t="s">
        <v>134</v>
      </c>
      <c r="BA28" t="s">
        <v>135</v>
      </c>
      <c r="BB28" t="s">
        <v>117</v>
      </c>
      <c r="BC28" t="s">
        <v>81</v>
      </c>
      <c r="BD28" t="s">
        <v>81</v>
      </c>
      <c r="BE28" t="s">
        <v>81</v>
      </c>
      <c r="BF28" t="s">
        <v>81</v>
      </c>
      <c r="BG28" t="s">
        <v>541</v>
      </c>
      <c r="BH28" t="s">
        <v>371</v>
      </c>
      <c r="BI28" t="s">
        <v>81</v>
      </c>
      <c r="BJ28" t="s">
        <v>542</v>
      </c>
      <c r="BK28" s="46" t="str">
        <f>HYPERLINK("http://dx.doi.org/10.20472/ES.2015.4.3.003","http://dx.doi.org/10.20472/ES.2015.4.3.003")</f>
        <v>http://dx.doi.org/10.20472/ES.2015.4.3.003</v>
      </c>
      <c r="BL28" t="s">
        <v>81</v>
      </c>
      <c r="BM28" t="s">
        <v>81</v>
      </c>
      <c r="BN28" t="s">
        <v>543</v>
      </c>
      <c r="BO28" t="s">
        <v>111</v>
      </c>
      <c r="BP28" t="s">
        <v>112</v>
      </c>
      <c r="BQ28" t="s">
        <v>159</v>
      </c>
      <c r="BR28" t="s">
        <v>81</v>
      </c>
      <c r="BS28" t="s">
        <v>544</v>
      </c>
      <c r="BT28" s="47" t="str">
        <f>HYPERLINK("https://www.webofscience.com/wos/woscc/full-record/WOS:000218864700003","View Record in Web of Science")</f>
        <v>View Record in Web of Science</v>
      </c>
      <c r="BU28" t="s">
        <v>141</v>
      </c>
      <c r="BV28" t="s">
        <v>81</v>
      </c>
      <c r="BW28" t="s">
        <v>81</v>
      </c>
      <c r="BX28" t="s">
        <v>116</v>
      </c>
    </row>
    <row r="29" spans="1:76" x14ac:dyDescent="0.25">
      <c r="A29" t="s">
        <v>77</v>
      </c>
      <c r="B29" t="s">
        <v>77</v>
      </c>
      <c r="C29" t="s">
        <v>77</v>
      </c>
      <c r="D29" t="s">
        <v>77</v>
      </c>
      <c r="E29" t="s">
        <v>545</v>
      </c>
      <c r="F29" t="s">
        <v>546</v>
      </c>
      <c r="G29" t="s">
        <v>547</v>
      </c>
      <c r="H29" t="s">
        <v>81</v>
      </c>
      <c r="I29" t="s">
        <v>82</v>
      </c>
      <c r="J29" t="s">
        <v>548</v>
      </c>
      <c r="K29" t="s">
        <v>549</v>
      </c>
      <c r="L29" t="s">
        <v>81</v>
      </c>
      <c r="M29" t="s">
        <v>81</v>
      </c>
      <c r="N29" t="s">
        <v>81</v>
      </c>
      <c r="O29" t="s">
        <v>550</v>
      </c>
      <c r="P29" t="s">
        <v>81</v>
      </c>
      <c r="Q29" t="s">
        <v>87</v>
      </c>
      <c r="R29" t="s">
        <v>81</v>
      </c>
      <c r="S29" t="s">
        <v>81</v>
      </c>
      <c r="T29" t="s">
        <v>81</v>
      </c>
      <c r="U29" t="s">
        <v>81</v>
      </c>
      <c r="V29" t="s">
        <v>551</v>
      </c>
      <c r="W29" t="s">
        <v>89</v>
      </c>
      <c r="X29" t="s">
        <v>81</v>
      </c>
      <c r="Y29" t="s">
        <v>81</v>
      </c>
      <c r="Z29" t="s">
        <v>90</v>
      </c>
      <c r="AA29" t="s">
        <v>91</v>
      </c>
      <c r="AB29" t="s">
        <v>81</v>
      </c>
      <c r="AC29" t="s">
        <v>81</v>
      </c>
      <c r="AD29" t="s">
        <v>81</v>
      </c>
      <c r="AE29" t="s">
        <v>81</v>
      </c>
      <c r="AF29" t="s">
        <v>81</v>
      </c>
      <c r="AG29" t="s">
        <v>552</v>
      </c>
      <c r="AH29" t="s">
        <v>81</v>
      </c>
      <c r="AI29" t="s">
        <v>553</v>
      </c>
      <c r="AJ29" t="s">
        <v>81</v>
      </c>
      <c r="AK29" t="s">
        <v>81</v>
      </c>
      <c r="AL29" t="s">
        <v>554</v>
      </c>
      <c r="AM29" s="455">
        <v>0</v>
      </c>
      <c r="AN29" s="455">
        <v>1</v>
      </c>
      <c r="AO29" t="s">
        <v>77</v>
      </c>
      <c r="AP29" t="s">
        <v>77</v>
      </c>
      <c r="AQ29" t="s">
        <v>154</v>
      </c>
      <c r="AR29" t="s">
        <v>155</v>
      </c>
      <c r="AS29" t="s">
        <v>156</v>
      </c>
      <c r="AT29" t="s">
        <v>101</v>
      </c>
      <c r="AU29" t="s">
        <v>81</v>
      </c>
      <c r="AV29" t="s">
        <v>81</v>
      </c>
      <c r="AW29" t="s">
        <v>102</v>
      </c>
      <c r="AX29" t="s">
        <v>103</v>
      </c>
      <c r="AY29" t="s">
        <v>333</v>
      </c>
      <c r="AZ29" t="s">
        <v>333</v>
      </c>
      <c r="BA29" t="s">
        <v>117</v>
      </c>
      <c r="BB29" t="s">
        <v>135</v>
      </c>
      <c r="BC29" t="s">
        <v>81</v>
      </c>
      <c r="BD29" t="s">
        <v>81</v>
      </c>
      <c r="BE29" t="s">
        <v>81</v>
      </c>
      <c r="BF29" t="s">
        <v>81</v>
      </c>
      <c r="BG29" t="s">
        <v>319</v>
      </c>
      <c r="BH29" t="s">
        <v>555</v>
      </c>
      <c r="BI29" t="s">
        <v>81</v>
      </c>
      <c r="BJ29" t="s">
        <v>81</v>
      </c>
      <c r="BK29" t="s">
        <v>81</v>
      </c>
      <c r="BL29" t="s">
        <v>81</v>
      </c>
      <c r="BM29" t="s">
        <v>81</v>
      </c>
      <c r="BN29" t="s">
        <v>157</v>
      </c>
      <c r="BO29" t="s">
        <v>111</v>
      </c>
      <c r="BP29" t="s">
        <v>112</v>
      </c>
      <c r="BQ29" t="s">
        <v>556</v>
      </c>
      <c r="BR29" t="s">
        <v>81</v>
      </c>
      <c r="BS29" t="s">
        <v>557</v>
      </c>
      <c r="BT29" s="48" t="str">
        <f>HYPERLINK("https://www.webofscience.com/wos/woscc/full-record/WOS:000218860900005","View Record in Web of Science")</f>
        <v>View Record in Web of Science</v>
      </c>
      <c r="BU29" t="s">
        <v>81</v>
      </c>
      <c r="BV29" t="s">
        <v>81</v>
      </c>
      <c r="BW29" t="s">
        <v>81</v>
      </c>
      <c r="BX29" t="s">
        <v>116</v>
      </c>
    </row>
    <row r="30" spans="1:76" x14ac:dyDescent="0.25">
      <c r="A30" t="s">
        <v>77</v>
      </c>
      <c r="B30" t="s">
        <v>77</v>
      </c>
      <c r="C30" t="s">
        <v>77</v>
      </c>
      <c r="D30" t="s">
        <v>77</v>
      </c>
      <c r="E30" t="s">
        <v>558</v>
      </c>
      <c r="F30" t="s">
        <v>559</v>
      </c>
      <c r="G30" t="s">
        <v>560</v>
      </c>
      <c r="H30" t="s">
        <v>81</v>
      </c>
      <c r="I30" t="s">
        <v>82</v>
      </c>
      <c r="J30" t="s">
        <v>561</v>
      </c>
      <c r="K30" t="s">
        <v>81</v>
      </c>
      <c r="L30" t="s">
        <v>81</v>
      </c>
      <c r="M30" t="s">
        <v>81</v>
      </c>
      <c r="N30" t="s">
        <v>81</v>
      </c>
      <c r="O30" t="s">
        <v>562</v>
      </c>
      <c r="P30" t="s">
        <v>563</v>
      </c>
      <c r="Q30" t="s">
        <v>87</v>
      </c>
      <c r="R30" t="s">
        <v>81</v>
      </c>
      <c r="S30" t="s">
        <v>81</v>
      </c>
      <c r="T30" t="s">
        <v>81</v>
      </c>
      <c r="U30" t="s">
        <v>81</v>
      </c>
      <c r="V30" t="s">
        <v>564</v>
      </c>
      <c r="W30" t="s">
        <v>89</v>
      </c>
      <c r="X30" t="s">
        <v>81</v>
      </c>
      <c r="Y30" t="s">
        <v>81</v>
      </c>
      <c r="Z30" t="s">
        <v>90</v>
      </c>
      <c r="AA30" t="s">
        <v>91</v>
      </c>
      <c r="AB30" t="s">
        <v>81</v>
      </c>
      <c r="AC30" t="s">
        <v>81</v>
      </c>
      <c r="AD30" t="s">
        <v>81</v>
      </c>
      <c r="AE30" t="s">
        <v>81</v>
      </c>
      <c r="AF30" t="s">
        <v>81</v>
      </c>
      <c r="AG30" t="s">
        <v>565</v>
      </c>
      <c r="AH30" t="s">
        <v>81</v>
      </c>
      <c r="AI30" t="s">
        <v>566</v>
      </c>
      <c r="AJ30" t="s">
        <v>81</v>
      </c>
      <c r="AK30" t="s">
        <v>81</v>
      </c>
      <c r="AL30" t="s">
        <v>567</v>
      </c>
      <c r="AM30" s="455">
        <v>0</v>
      </c>
      <c r="AN30" s="455">
        <v>0</v>
      </c>
      <c r="AO30" t="s">
        <v>77</v>
      </c>
      <c r="AP30" t="s">
        <v>77</v>
      </c>
      <c r="AQ30" t="s">
        <v>154</v>
      </c>
      <c r="AR30" t="s">
        <v>155</v>
      </c>
      <c r="AS30" t="s">
        <v>156</v>
      </c>
      <c r="AT30" t="s">
        <v>101</v>
      </c>
      <c r="AU30" t="s">
        <v>81</v>
      </c>
      <c r="AV30" t="s">
        <v>81</v>
      </c>
      <c r="AW30" t="s">
        <v>102</v>
      </c>
      <c r="AX30" t="s">
        <v>103</v>
      </c>
      <c r="AY30" t="s">
        <v>397</v>
      </c>
      <c r="AZ30" t="s">
        <v>397</v>
      </c>
      <c r="BA30" t="s">
        <v>106</v>
      </c>
      <c r="BB30" t="s">
        <v>106</v>
      </c>
      <c r="BC30" t="s">
        <v>81</v>
      </c>
      <c r="BD30" t="s">
        <v>81</v>
      </c>
      <c r="BE30" t="s">
        <v>81</v>
      </c>
      <c r="BF30" t="s">
        <v>81</v>
      </c>
      <c r="BG30" t="s">
        <v>106</v>
      </c>
      <c r="BH30" t="s">
        <v>213</v>
      </c>
      <c r="BI30" t="s">
        <v>81</v>
      </c>
      <c r="BJ30" t="s">
        <v>81</v>
      </c>
      <c r="BK30" t="s">
        <v>81</v>
      </c>
      <c r="BL30" t="s">
        <v>81</v>
      </c>
      <c r="BM30" t="s">
        <v>81</v>
      </c>
      <c r="BN30" t="s">
        <v>136</v>
      </c>
      <c r="BO30" t="s">
        <v>111</v>
      </c>
      <c r="BP30" t="s">
        <v>112</v>
      </c>
      <c r="BQ30" t="s">
        <v>568</v>
      </c>
      <c r="BR30" t="s">
        <v>81</v>
      </c>
      <c r="BS30" t="s">
        <v>569</v>
      </c>
      <c r="BT30" s="49" t="str">
        <f>HYPERLINK("https://www.webofscience.com/wos/woscc/full-record/WOS:000218853000001","View Record in Web of Science")</f>
        <v>View Record in Web of Science</v>
      </c>
      <c r="BU30" t="s">
        <v>81</v>
      </c>
      <c r="BV30" t="s">
        <v>81</v>
      </c>
      <c r="BW30" t="s">
        <v>81</v>
      </c>
      <c r="BX30" t="s">
        <v>116</v>
      </c>
    </row>
    <row r="31" spans="1:76" x14ac:dyDescent="0.25">
      <c r="A31" t="s">
        <v>77</v>
      </c>
      <c r="B31" t="s">
        <v>77</v>
      </c>
      <c r="C31" t="s">
        <v>96</v>
      </c>
      <c r="D31" t="s">
        <v>77</v>
      </c>
      <c r="E31" t="s">
        <v>570</v>
      </c>
      <c r="F31" t="s">
        <v>571</v>
      </c>
      <c r="G31" t="s">
        <v>572</v>
      </c>
      <c r="H31" t="s">
        <v>81</v>
      </c>
      <c r="I31" t="s">
        <v>82</v>
      </c>
      <c r="J31" t="s">
        <v>573</v>
      </c>
      <c r="K31" t="s">
        <v>574</v>
      </c>
      <c r="L31" t="s">
        <v>575</v>
      </c>
      <c r="M31" t="s">
        <v>576</v>
      </c>
      <c r="N31" t="s">
        <v>577</v>
      </c>
      <c r="O31" t="s">
        <v>578</v>
      </c>
      <c r="P31" t="s">
        <v>206</v>
      </c>
      <c r="Q31" t="s">
        <v>87</v>
      </c>
      <c r="R31" t="s">
        <v>81</v>
      </c>
      <c r="S31" t="s">
        <v>81</v>
      </c>
      <c r="T31" t="s">
        <v>81</v>
      </c>
      <c r="U31" t="s">
        <v>81</v>
      </c>
      <c r="V31" t="s">
        <v>579</v>
      </c>
      <c r="W31" t="s">
        <v>89</v>
      </c>
      <c r="X31" t="s">
        <v>81</v>
      </c>
      <c r="Y31" t="s">
        <v>81</v>
      </c>
      <c r="Z31" t="s">
        <v>90</v>
      </c>
      <c r="AA31" t="s">
        <v>91</v>
      </c>
      <c r="AB31" t="s">
        <v>81</v>
      </c>
      <c r="AC31" t="s">
        <v>81</v>
      </c>
      <c r="AD31" t="s">
        <v>81</v>
      </c>
      <c r="AE31" t="s">
        <v>81</v>
      </c>
      <c r="AF31" t="s">
        <v>81</v>
      </c>
      <c r="AG31" t="s">
        <v>580</v>
      </c>
      <c r="AH31" t="s">
        <v>81</v>
      </c>
      <c r="AI31" t="s">
        <v>581</v>
      </c>
      <c r="AJ31" t="s">
        <v>211</v>
      </c>
      <c r="AK31" t="s">
        <v>81</v>
      </c>
      <c r="AL31" t="s">
        <v>236</v>
      </c>
      <c r="AM31" s="455">
        <v>10</v>
      </c>
      <c r="AN31" s="455">
        <v>12</v>
      </c>
      <c r="AO31" t="s">
        <v>77</v>
      </c>
      <c r="AP31" t="s">
        <v>213</v>
      </c>
      <c r="AQ31" t="s">
        <v>98</v>
      </c>
      <c r="AR31" t="s">
        <v>99</v>
      </c>
      <c r="AS31" t="s">
        <v>100</v>
      </c>
      <c r="AT31" t="s">
        <v>81</v>
      </c>
      <c r="AU31" t="s">
        <v>101</v>
      </c>
      <c r="AV31" t="s">
        <v>81</v>
      </c>
      <c r="AW31" t="s">
        <v>102</v>
      </c>
      <c r="AX31" t="s">
        <v>103</v>
      </c>
      <c r="AY31" t="s">
        <v>582</v>
      </c>
      <c r="AZ31" t="s">
        <v>582</v>
      </c>
      <c r="BA31" t="s">
        <v>543</v>
      </c>
      <c r="BB31" t="s">
        <v>106</v>
      </c>
      <c r="BC31" t="s">
        <v>81</v>
      </c>
      <c r="BD31" t="s">
        <v>81</v>
      </c>
      <c r="BE31" t="s">
        <v>81</v>
      </c>
      <c r="BF31" t="s">
        <v>81</v>
      </c>
      <c r="BG31" t="s">
        <v>188</v>
      </c>
      <c r="BH31" t="s">
        <v>583</v>
      </c>
      <c r="BI31" t="s">
        <v>81</v>
      </c>
      <c r="BJ31" t="s">
        <v>584</v>
      </c>
      <c r="BK31" s="50" t="str">
        <f>HYPERLINK("http://dx.doi.org/10.52950/ES.2024.13.2.003","http://dx.doi.org/10.52950/ES.2024.13.2.003")</f>
        <v>http://dx.doi.org/10.52950/ES.2024.13.2.003</v>
      </c>
      <c r="BL31" t="s">
        <v>81</v>
      </c>
      <c r="BM31" t="s">
        <v>81</v>
      </c>
      <c r="BN31" t="s">
        <v>351</v>
      </c>
      <c r="BO31" t="s">
        <v>111</v>
      </c>
      <c r="BP31" t="s">
        <v>112</v>
      </c>
      <c r="BQ31" t="s">
        <v>585</v>
      </c>
      <c r="BR31" t="s">
        <v>81</v>
      </c>
      <c r="BS31" t="s">
        <v>586</v>
      </c>
      <c r="BT31" s="51" t="str">
        <f>HYPERLINK("https://www.webofscience.com/wos/woscc/full-record/WOS:001362946300003","View Record in Web of Science")</f>
        <v>View Record in Web of Science</v>
      </c>
      <c r="BU31" t="s">
        <v>115</v>
      </c>
      <c r="BV31" t="s">
        <v>81</v>
      </c>
      <c r="BW31" t="s">
        <v>81</v>
      </c>
      <c r="BX31" t="s">
        <v>116</v>
      </c>
    </row>
    <row r="32" spans="1:76" x14ac:dyDescent="0.25">
      <c r="A32" t="s">
        <v>77</v>
      </c>
      <c r="B32" t="s">
        <v>77</v>
      </c>
      <c r="C32" t="s">
        <v>135</v>
      </c>
      <c r="D32" t="s">
        <v>77</v>
      </c>
      <c r="E32" t="s">
        <v>587</v>
      </c>
      <c r="F32" t="s">
        <v>588</v>
      </c>
      <c r="G32" t="s">
        <v>589</v>
      </c>
      <c r="H32" t="s">
        <v>81</v>
      </c>
      <c r="I32" t="s">
        <v>82</v>
      </c>
      <c r="J32" t="s">
        <v>590</v>
      </c>
      <c r="K32" t="s">
        <v>591</v>
      </c>
      <c r="L32" t="s">
        <v>81</v>
      </c>
      <c r="M32" t="s">
        <v>81</v>
      </c>
      <c r="N32" t="s">
        <v>592</v>
      </c>
      <c r="O32" t="s">
        <v>593</v>
      </c>
      <c r="P32" t="s">
        <v>594</v>
      </c>
      <c r="Q32" t="s">
        <v>87</v>
      </c>
      <c r="R32" t="s">
        <v>81</v>
      </c>
      <c r="S32" t="s">
        <v>81</v>
      </c>
      <c r="T32" t="s">
        <v>81</v>
      </c>
      <c r="U32" t="s">
        <v>81</v>
      </c>
      <c r="V32" t="s">
        <v>595</v>
      </c>
      <c r="W32" t="s">
        <v>89</v>
      </c>
      <c r="X32" t="s">
        <v>81</v>
      </c>
      <c r="Y32" t="s">
        <v>81</v>
      </c>
      <c r="Z32" t="s">
        <v>90</v>
      </c>
      <c r="AA32" t="s">
        <v>91</v>
      </c>
      <c r="AB32" t="s">
        <v>81</v>
      </c>
      <c r="AC32" t="s">
        <v>81</v>
      </c>
      <c r="AD32" t="s">
        <v>81</v>
      </c>
      <c r="AE32" t="s">
        <v>81</v>
      </c>
      <c r="AF32" t="s">
        <v>81</v>
      </c>
      <c r="AG32" t="s">
        <v>596</v>
      </c>
      <c r="AH32" t="s">
        <v>597</v>
      </c>
      <c r="AI32" t="s">
        <v>598</v>
      </c>
      <c r="AJ32" t="s">
        <v>81</v>
      </c>
      <c r="AK32" t="s">
        <v>81</v>
      </c>
      <c r="AL32" t="s">
        <v>467</v>
      </c>
      <c r="AM32" s="455">
        <v>18</v>
      </c>
      <c r="AN32" s="455">
        <v>18</v>
      </c>
      <c r="AO32" t="s">
        <v>96</v>
      </c>
      <c r="AP32" t="s">
        <v>194</v>
      </c>
      <c r="AQ32" t="s">
        <v>131</v>
      </c>
      <c r="AR32" t="s">
        <v>132</v>
      </c>
      <c r="AS32" t="s">
        <v>133</v>
      </c>
      <c r="AT32" t="s">
        <v>81</v>
      </c>
      <c r="AU32" t="s">
        <v>101</v>
      </c>
      <c r="AV32" t="s">
        <v>81</v>
      </c>
      <c r="AW32" t="s">
        <v>102</v>
      </c>
      <c r="AX32" t="s">
        <v>103</v>
      </c>
      <c r="AY32" t="s">
        <v>302</v>
      </c>
      <c r="AZ32" t="s">
        <v>302</v>
      </c>
      <c r="BA32" t="s">
        <v>110</v>
      </c>
      <c r="BB32" t="s">
        <v>96</v>
      </c>
      <c r="BC32" t="s">
        <v>81</v>
      </c>
      <c r="BD32" t="s">
        <v>81</v>
      </c>
      <c r="BE32" t="s">
        <v>81</v>
      </c>
      <c r="BF32" t="s">
        <v>81</v>
      </c>
      <c r="BG32" t="s">
        <v>332</v>
      </c>
      <c r="BH32" t="s">
        <v>128</v>
      </c>
      <c r="BI32" t="s">
        <v>81</v>
      </c>
      <c r="BJ32" t="s">
        <v>599</v>
      </c>
      <c r="BK32" s="52" t="str">
        <f>HYPERLINK("http://dx.doi.org/10.52950/ES.2023.12.1.003","http://dx.doi.org/10.52950/ES.2023.12.1.003")</f>
        <v>http://dx.doi.org/10.52950/ES.2023.12.1.003</v>
      </c>
      <c r="BL32" t="s">
        <v>81</v>
      </c>
      <c r="BM32" t="s">
        <v>81</v>
      </c>
      <c r="BN32" t="s">
        <v>385</v>
      </c>
      <c r="BO32" t="s">
        <v>111</v>
      </c>
      <c r="BP32" t="s">
        <v>112</v>
      </c>
      <c r="BQ32" t="s">
        <v>304</v>
      </c>
      <c r="BR32" t="s">
        <v>81</v>
      </c>
      <c r="BS32" t="s">
        <v>600</v>
      </c>
      <c r="BT32" s="53" t="str">
        <f>HYPERLINK("https://www.webofscience.com/wos/woscc/full-record/WOS:000992820000003","View Record in Web of Science")</f>
        <v>View Record in Web of Science</v>
      </c>
      <c r="BU32" t="s">
        <v>115</v>
      </c>
      <c r="BV32" t="s">
        <v>81</v>
      </c>
      <c r="BW32" t="s">
        <v>81</v>
      </c>
      <c r="BX32" t="s">
        <v>116</v>
      </c>
    </row>
    <row r="33" spans="1:76" x14ac:dyDescent="0.25">
      <c r="A33" t="s">
        <v>77</v>
      </c>
      <c r="B33" t="s">
        <v>77</v>
      </c>
      <c r="C33" t="s">
        <v>77</v>
      </c>
      <c r="D33" t="s">
        <v>77</v>
      </c>
      <c r="E33" t="s">
        <v>601</v>
      </c>
      <c r="F33" t="s">
        <v>602</v>
      </c>
      <c r="G33" t="s">
        <v>603</v>
      </c>
      <c r="H33" t="s">
        <v>81</v>
      </c>
      <c r="I33" t="s">
        <v>82</v>
      </c>
      <c r="J33" t="s">
        <v>604</v>
      </c>
      <c r="K33" t="s">
        <v>605</v>
      </c>
      <c r="L33" t="s">
        <v>81</v>
      </c>
      <c r="M33" t="s">
        <v>81</v>
      </c>
      <c r="N33" t="s">
        <v>81</v>
      </c>
      <c r="O33" t="s">
        <v>606</v>
      </c>
      <c r="P33" t="s">
        <v>607</v>
      </c>
      <c r="Q33" t="s">
        <v>87</v>
      </c>
      <c r="R33" t="s">
        <v>81</v>
      </c>
      <c r="S33" t="s">
        <v>81</v>
      </c>
      <c r="T33" t="s">
        <v>81</v>
      </c>
      <c r="U33" t="s">
        <v>81</v>
      </c>
      <c r="V33" t="s">
        <v>608</v>
      </c>
      <c r="W33" t="s">
        <v>89</v>
      </c>
      <c r="X33" t="s">
        <v>81</v>
      </c>
      <c r="Y33" t="s">
        <v>81</v>
      </c>
      <c r="Z33" t="s">
        <v>90</v>
      </c>
      <c r="AA33" t="s">
        <v>91</v>
      </c>
      <c r="AB33" t="s">
        <v>81</v>
      </c>
      <c r="AC33" t="s">
        <v>81</v>
      </c>
      <c r="AD33" t="s">
        <v>81</v>
      </c>
      <c r="AE33" t="s">
        <v>81</v>
      </c>
      <c r="AF33" t="s">
        <v>81</v>
      </c>
      <c r="AG33" t="s">
        <v>609</v>
      </c>
      <c r="AH33" t="s">
        <v>610</v>
      </c>
      <c r="AI33" t="s">
        <v>611</v>
      </c>
      <c r="AJ33" t="s">
        <v>81</v>
      </c>
      <c r="AK33" t="s">
        <v>81</v>
      </c>
      <c r="AL33" t="s">
        <v>370</v>
      </c>
      <c r="AM33" s="455">
        <v>4</v>
      </c>
      <c r="AN33" s="455">
        <v>4</v>
      </c>
      <c r="AO33" t="s">
        <v>77</v>
      </c>
      <c r="AP33" t="s">
        <v>110</v>
      </c>
      <c r="AQ33" t="s">
        <v>154</v>
      </c>
      <c r="AR33" t="s">
        <v>155</v>
      </c>
      <c r="AS33" t="s">
        <v>156</v>
      </c>
      <c r="AT33" t="s">
        <v>101</v>
      </c>
      <c r="AU33" t="s">
        <v>81</v>
      </c>
      <c r="AV33" t="s">
        <v>81</v>
      </c>
      <c r="AW33" t="s">
        <v>102</v>
      </c>
      <c r="AX33" t="s">
        <v>103</v>
      </c>
      <c r="AY33" t="s">
        <v>235</v>
      </c>
      <c r="AZ33" t="s">
        <v>235</v>
      </c>
      <c r="BA33" t="s">
        <v>236</v>
      </c>
      <c r="BB33" t="s">
        <v>96</v>
      </c>
      <c r="BC33" t="s">
        <v>81</v>
      </c>
      <c r="BD33" t="s">
        <v>81</v>
      </c>
      <c r="BE33" t="s">
        <v>81</v>
      </c>
      <c r="BF33" t="s">
        <v>81</v>
      </c>
      <c r="BG33" t="s">
        <v>212</v>
      </c>
      <c r="BH33" t="s">
        <v>612</v>
      </c>
      <c r="BI33" t="s">
        <v>81</v>
      </c>
      <c r="BJ33" t="s">
        <v>613</v>
      </c>
      <c r="BK33" s="54" t="str">
        <f>HYPERLINK("http://dx.doi.org/10.20472/ES.2020.9.1.002","http://dx.doi.org/10.20472/ES.2020.9.1.002")</f>
        <v>http://dx.doi.org/10.20472/ES.2020.9.1.002</v>
      </c>
      <c r="BL33" t="s">
        <v>81</v>
      </c>
      <c r="BM33" t="s">
        <v>81</v>
      </c>
      <c r="BN33" t="s">
        <v>194</v>
      </c>
      <c r="BO33" t="s">
        <v>111</v>
      </c>
      <c r="BP33" t="s">
        <v>112</v>
      </c>
      <c r="BQ33" t="s">
        <v>614</v>
      </c>
      <c r="BR33" t="s">
        <v>81</v>
      </c>
      <c r="BS33" t="s">
        <v>615</v>
      </c>
      <c r="BT33" s="55" t="str">
        <f>HYPERLINK("https://www.webofscience.com/wos/woscc/full-record/WOS:000543252500002","View Record in Web of Science")</f>
        <v>View Record in Web of Science</v>
      </c>
      <c r="BU33" t="s">
        <v>115</v>
      </c>
      <c r="BV33" t="s">
        <v>81</v>
      </c>
      <c r="BW33" t="s">
        <v>81</v>
      </c>
      <c r="BX33" t="s">
        <v>116</v>
      </c>
    </row>
    <row r="34" spans="1:76" x14ac:dyDescent="0.25">
      <c r="A34" t="s">
        <v>77</v>
      </c>
      <c r="B34" t="s">
        <v>77</v>
      </c>
      <c r="C34" t="s">
        <v>96</v>
      </c>
      <c r="D34" t="s">
        <v>77</v>
      </c>
      <c r="E34" t="s">
        <v>616</v>
      </c>
      <c r="F34" t="s">
        <v>617</v>
      </c>
      <c r="G34" t="s">
        <v>618</v>
      </c>
      <c r="H34" t="s">
        <v>81</v>
      </c>
      <c r="I34" t="s">
        <v>82</v>
      </c>
      <c r="J34" t="s">
        <v>619</v>
      </c>
      <c r="K34" t="s">
        <v>620</v>
      </c>
      <c r="L34" t="s">
        <v>81</v>
      </c>
      <c r="M34" t="s">
        <v>81</v>
      </c>
      <c r="N34" t="s">
        <v>81</v>
      </c>
      <c r="O34" t="s">
        <v>621</v>
      </c>
      <c r="P34" t="s">
        <v>622</v>
      </c>
      <c r="Q34" t="s">
        <v>87</v>
      </c>
      <c r="R34" t="s">
        <v>81</v>
      </c>
      <c r="S34" t="s">
        <v>81</v>
      </c>
      <c r="T34" t="s">
        <v>81</v>
      </c>
      <c r="U34" t="s">
        <v>81</v>
      </c>
      <c r="V34" t="s">
        <v>623</v>
      </c>
      <c r="W34" t="s">
        <v>89</v>
      </c>
      <c r="X34" t="s">
        <v>81</v>
      </c>
      <c r="Y34" t="s">
        <v>81</v>
      </c>
      <c r="Z34" t="s">
        <v>90</v>
      </c>
      <c r="AA34" t="s">
        <v>91</v>
      </c>
      <c r="AB34" t="s">
        <v>81</v>
      </c>
      <c r="AC34" t="s">
        <v>81</v>
      </c>
      <c r="AD34" t="s">
        <v>81</v>
      </c>
      <c r="AE34" t="s">
        <v>81</v>
      </c>
      <c r="AF34" t="s">
        <v>81</v>
      </c>
      <c r="AG34" t="s">
        <v>624</v>
      </c>
      <c r="AH34" t="s">
        <v>625</v>
      </c>
      <c r="AI34" t="s">
        <v>81</v>
      </c>
      <c r="AJ34" t="s">
        <v>81</v>
      </c>
      <c r="AK34" t="s">
        <v>81</v>
      </c>
      <c r="AL34" t="s">
        <v>188</v>
      </c>
      <c r="AM34" s="455">
        <v>10</v>
      </c>
      <c r="AN34" s="455">
        <v>10</v>
      </c>
      <c r="AO34" t="s">
        <v>77</v>
      </c>
      <c r="AP34" t="s">
        <v>194</v>
      </c>
      <c r="AQ34" t="s">
        <v>154</v>
      </c>
      <c r="AR34" t="s">
        <v>155</v>
      </c>
      <c r="AS34" t="s">
        <v>156</v>
      </c>
      <c r="AT34" t="s">
        <v>101</v>
      </c>
      <c r="AU34" t="s">
        <v>81</v>
      </c>
      <c r="AV34" t="s">
        <v>81</v>
      </c>
      <c r="AW34" t="s">
        <v>102</v>
      </c>
      <c r="AX34" t="s">
        <v>103</v>
      </c>
      <c r="AY34" t="s">
        <v>509</v>
      </c>
      <c r="AZ34" t="s">
        <v>509</v>
      </c>
      <c r="BA34" t="s">
        <v>285</v>
      </c>
      <c r="BB34" t="s">
        <v>106</v>
      </c>
      <c r="BC34" t="s">
        <v>81</v>
      </c>
      <c r="BD34" t="s">
        <v>81</v>
      </c>
      <c r="BE34" t="s">
        <v>81</v>
      </c>
      <c r="BF34" t="s">
        <v>81</v>
      </c>
      <c r="BG34" t="s">
        <v>96</v>
      </c>
      <c r="BH34" t="s">
        <v>127</v>
      </c>
      <c r="BI34" t="s">
        <v>81</v>
      </c>
      <c r="BJ34" t="s">
        <v>626</v>
      </c>
      <c r="BK34" s="56" t="str">
        <f>HYPERLINK("http://dx.doi.org/10.20472/ES.2019.8.2.001","http://dx.doi.org/10.20472/ES.2019.8.2.001")</f>
        <v>http://dx.doi.org/10.20472/ES.2019.8.2.001</v>
      </c>
      <c r="BL34" t="s">
        <v>81</v>
      </c>
      <c r="BM34" t="s">
        <v>81</v>
      </c>
      <c r="BN34" t="s">
        <v>127</v>
      </c>
      <c r="BO34" t="s">
        <v>111</v>
      </c>
      <c r="BP34" t="s">
        <v>112</v>
      </c>
      <c r="BQ34" t="s">
        <v>627</v>
      </c>
      <c r="BR34" t="s">
        <v>81</v>
      </c>
      <c r="BS34" t="s">
        <v>628</v>
      </c>
      <c r="BT34" s="57" t="str">
        <f>HYPERLINK("https://www.webofscience.com/wos/woscc/full-record/WOS:000503977600001","View Record in Web of Science")</f>
        <v>View Record in Web of Science</v>
      </c>
      <c r="BU34" t="s">
        <v>513</v>
      </c>
      <c r="BV34" t="s">
        <v>81</v>
      </c>
      <c r="BW34" t="s">
        <v>81</v>
      </c>
      <c r="BX34" t="s">
        <v>116</v>
      </c>
    </row>
    <row r="35" spans="1:76" x14ac:dyDescent="0.25">
      <c r="A35" t="s">
        <v>77</v>
      </c>
      <c r="B35" t="s">
        <v>77</v>
      </c>
      <c r="C35" t="s">
        <v>77</v>
      </c>
      <c r="D35" t="s">
        <v>77</v>
      </c>
      <c r="E35" t="s">
        <v>629</v>
      </c>
      <c r="F35" t="s">
        <v>630</v>
      </c>
      <c r="G35" t="s">
        <v>631</v>
      </c>
      <c r="H35" t="s">
        <v>81</v>
      </c>
      <c r="I35" t="s">
        <v>82</v>
      </c>
      <c r="J35" t="s">
        <v>632</v>
      </c>
      <c r="K35" t="s">
        <v>633</v>
      </c>
      <c r="L35" t="s">
        <v>81</v>
      </c>
      <c r="M35" t="s">
        <v>81</v>
      </c>
      <c r="N35" t="s">
        <v>81</v>
      </c>
      <c r="O35" t="s">
        <v>634</v>
      </c>
      <c r="P35" t="s">
        <v>635</v>
      </c>
      <c r="Q35" t="s">
        <v>87</v>
      </c>
      <c r="R35" t="s">
        <v>81</v>
      </c>
      <c r="S35" t="s">
        <v>81</v>
      </c>
      <c r="T35" t="s">
        <v>81</v>
      </c>
      <c r="U35" t="s">
        <v>81</v>
      </c>
      <c r="V35" t="s">
        <v>636</v>
      </c>
      <c r="W35" t="s">
        <v>89</v>
      </c>
      <c r="X35" t="s">
        <v>81</v>
      </c>
      <c r="Y35" t="s">
        <v>81</v>
      </c>
      <c r="Z35" t="s">
        <v>90</v>
      </c>
      <c r="AA35" t="s">
        <v>91</v>
      </c>
      <c r="AB35" t="s">
        <v>81</v>
      </c>
      <c r="AC35" t="s">
        <v>81</v>
      </c>
      <c r="AD35" t="s">
        <v>81</v>
      </c>
      <c r="AE35" t="s">
        <v>81</v>
      </c>
      <c r="AF35" t="s">
        <v>81</v>
      </c>
      <c r="AG35" t="s">
        <v>637</v>
      </c>
      <c r="AH35" t="s">
        <v>81</v>
      </c>
      <c r="AI35" t="s">
        <v>638</v>
      </c>
      <c r="AJ35" t="s">
        <v>639</v>
      </c>
      <c r="AK35" t="s">
        <v>81</v>
      </c>
      <c r="AL35" t="s">
        <v>267</v>
      </c>
      <c r="AM35" s="455">
        <v>6</v>
      </c>
      <c r="AN35" s="455">
        <v>8</v>
      </c>
      <c r="AO35" t="s">
        <v>96</v>
      </c>
      <c r="AP35" t="s">
        <v>127</v>
      </c>
      <c r="AQ35" t="s">
        <v>154</v>
      </c>
      <c r="AR35" t="s">
        <v>155</v>
      </c>
      <c r="AS35" t="s">
        <v>156</v>
      </c>
      <c r="AT35" t="s">
        <v>101</v>
      </c>
      <c r="AU35" t="s">
        <v>81</v>
      </c>
      <c r="AV35" t="s">
        <v>81</v>
      </c>
      <c r="AW35" t="s">
        <v>102</v>
      </c>
      <c r="AX35" t="s">
        <v>103</v>
      </c>
      <c r="AY35" t="s">
        <v>104</v>
      </c>
      <c r="AZ35" t="s">
        <v>104</v>
      </c>
      <c r="BA35" t="s">
        <v>105</v>
      </c>
      <c r="BB35" t="s">
        <v>96</v>
      </c>
      <c r="BC35" t="s">
        <v>81</v>
      </c>
      <c r="BD35" t="s">
        <v>81</v>
      </c>
      <c r="BE35" t="s">
        <v>81</v>
      </c>
      <c r="BF35" t="s">
        <v>81</v>
      </c>
      <c r="BG35" t="s">
        <v>96</v>
      </c>
      <c r="BH35" t="s">
        <v>218</v>
      </c>
      <c r="BI35" t="s">
        <v>81</v>
      </c>
      <c r="BJ35" t="s">
        <v>640</v>
      </c>
      <c r="BK35" s="58" t="str">
        <f>HYPERLINK("http://dx.doi.org/10.20472/ES.2018.7.1.001","http://dx.doi.org/10.20472/ES.2018.7.1.001")</f>
        <v>http://dx.doi.org/10.20472/ES.2018.7.1.001</v>
      </c>
      <c r="BL35" t="s">
        <v>81</v>
      </c>
      <c r="BM35" t="s">
        <v>81</v>
      </c>
      <c r="BN35" t="s">
        <v>218</v>
      </c>
      <c r="BO35" t="s">
        <v>111</v>
      </c>
      <c r="BP35" t="s">
        <v>112</v>
      </c>
      <c r="BQ35" t="s">
        <v>641</v>
      </c>
      <c r="BR35" t="s">
        <v>81</v>
      </c>
      <c r="BS35" t="s">
        <v>642</v>
      </c>
      <c r="BT35" s="59" t="str">
        <f>HYPERLINK("https://www.webofscience.com/wos/woscc/full-record/WOS:000432932500001","View Record in Web of Science")</f>
        <v>View Record in Web of Science</v>
      </c>
      <c r="BU35" t="s">
        <v>115</v>
      </c>
      <c r="BV35" t="s">
        <v>81</v>
      </c>
      <c r="BW35" t="s">
        <v>81</v>
      </c>
      <c r="BX35" t="s">
        <v>116</v>
      </c>
    </row>
    <row r="36" spans="1:76" x14ac:dyDescent="0.25">
      <c r="A36" t="s">
        <v>77</v>
      </c>
      <c r="B36" t="s">
        <v>77</v>
      </c>
      <c r="C36" t="s">
        <v>77</v>
      </c>
      <c r="D36" t="s">
        <v>77</v>
      </c>
      <c r="E36" t="s">
        <v>643</v>
      </c>
      <c r="F36" t="s">
        <v>644</v>
      </c>
      <c r="G36" t="s">
        <v>645</v>
      </c>
      <c r="H36" t="s">
        <v>81</v>
      </c>
      <c r="I36" t="s">
        <v>82</v>
      </c>
      <c r="J36" t="s">
        <v>646</v>
      </c>
      <c r="K36" t="s">
        <v>81</v>
      </c>
      <c r="L36" t="s">
        <v>81</v>
      </c>
      <c r="M36" t="s">
        <v>81</v>
      </c>
      <c r="N36" t="s">
        <v>81</v>
      </c>
      <c r="O36" t="s">
        <v>647</v>
      </c>
      <c r="P36" t="s">
        <v>648</v>
      </c>
      <c r="Q36" t="s">
        <v>87</v>
      </c>
      <c r="R36" t="s">
        <v>81</v>
      </c>
      <c r="S36" t="s">
        <v>81</v>
      </c>
      <c r="T36" t="s">
        <v>81</v>
      </c>
      <c r="U36" t="s">
        <v>81</v>
      </c>
      <c r="V36" t="s">
        <v>649</v>
      </c>
      <c r="W36" t="s">
        <v>89</v>
      </c>
      <c r="X36" t="s">
        <v>81</v>
      </c>
      <c r="Y36" t="s">
        <v>81</v>
      </c>
      <c r="Z36" t="s">
        <v>90</v>
      </c>
      <c r="AA36" t="s">
        <v>91</v>
      </c>
      <c r="AB36" t="s">
        <v>81</v>
      </c>
      <c r="AC36" t="s">
        <v>81</v>
      </c>
      <c r="AD36" t="s">
        <v>81</v>
      </c>
      <c r="AE36" t="s">
        <v>81</v>
      </c>
      <c r="AF36" t="s">
        <v>81</v>
      </c>
      <c r="AG36" t="s">
        <v>650</v>
      </c>
      <c r="AH36" t="s">
        <v>81</v>
      </c>
      <c r="AI36" t="s">
        <v>81</v>
      </c>
      <c r="AJ36" t="s">
        <v>81</v>
      </c>
      <c r="AK36" t="s">
        <v>81</v>
      </c>
      <c r="AL36" t="s">
        <v>651</v>
      </c>
      <c r="AM36" s="455">
        <v>0</v>
      </c>
      <c r="AN36" s="455">
        <v>0</v>
      </c>
      <c r="AO36" t="s">
        <v>77</v>
      </c>
      <c r="AP36" t="s">
        <v>77</v>
      </c>
      <c r="AQ36" t="s">
        <v>154</v>
      </c>
      <c r="AR36" t="s">
        <v>155</v>
      </c>
      <c r="AS36" t="s">
        <v>156</v>
      </c>
      <c r="AT36" t="s">
        <v>101</v>
      </c>
      <c r="AU36" t="s">
        <v>81</v>
      </c>
      <c r="AV36" t="s">
        <v>81</v>
      </c>
      <c r="AW36" t="s">
        <v>102</v>
      </c>
      <c r="AX36" t="s">
        <v>103</v>
      </c>
      <c r="AY36" t="s">
        <v>397</v>
      </c>
      <c r="AZ36" t="s">
        <v>397</v>
      </c>
      <c r="BA36" t="s">
        <v>106</v>
      </c>
      <c r="BB36" t="s">
        <v>106</v>
      </c>
      <c r="BC36" t="s">
        <v>81</v>
      </c>
      <c r="BD36" t="s">
        <v>81</v>
      </c>
      <c r="BE36" t="s">
        <v>81</v>
      </c>
      <c r="BF36" t="s">
        <v>81</v>
      </c>
      <c r="BG36" t="s">
        <v>318</v>
      </c>
      <c r="BH36" t="s">
        <v>652</v>
      </c>
      <c r="BI36" t="s">
        <v>81</v>
      </c>
      <c r="BJ36" t="s">
        <v>81</v>
      </c>
      <c r="BK36" t="s">
        <v>81</v>
      </c>
      <c r="BL36" t="s">
        <v>81</v>
      </c>
      <c r="BM36" t="s">
        <v>81</v>
      </c>
      <c r="BN36" t="s">
        <v>252</v>
      </c>
      <c r="BO36" t="s">
        <v>111</v>
      </c>
      <c r="BP36" t="s">
        <v>112</v>
      </c>
      <c r="BQ36" t="s">
        <v>568</v>
      </c>
      <c r="BR36" t="s">
        <v>81</v>
      </c>
      <c r="BS36" t="s">
        <v>653</v>
      </c>
      <c r="BT36" s="60" t="str">
        <f>HYPERLINK("https://www.webofscience.com/wos/woscc/full-record/WOS:000218853000007","View Record in Web of Science")</f>
        <v>View Record in Web of Science</v>
      </c>
      <c r="BU36" t="s">
        <v>81</v>
      </c>
      <c r="BV36" t="s">
        <v>81</v>
      </c>
      <c r="BW36" t="s">
        <v>81</v>
      </c>
      <c r="BX36" t="s">
        <v>116</v>
      </c>
    </row>
    <row r="37" spans="1:76" x14ac:dyDescent="0.25">
      <c r="A37" t="s">
        <v>77</v>
      </c>
      <c r="B37" t="s">
        <v>77</v>
      </c>
      <c r="C37" t="s">
        <v>96</v>
      </c>
      <c r="D37" t="s">
        <v>77</v>
      </c>
      <c r="E37" t="s">
        <v>654</v>
      </c>
      <c r="F37" t="s">
        <v>655</v>
      </c>
      <c r="G37" t="s">
        <v>656</v>
      </c>
      <c r="H37" t="s">
        <v>81</v>
      </c>
      <c r="I37" t="s">
        <v>82</v>
      </c>
      <c r="J37" t="s">
        <v>657</v>
      </c>
      <c r="K37" t="s">
        <v>658</v>
      </c>
      <c r="L37" t="s">
        <v>659</v>
      </c>
      <c r="M37" t="s">
        <v>660</v>
      </c>
      <c r="N37" t="s">
        <v>661</v>
      </c>
      <c r="O37" t="s">
        <v>662</v>
      </c>
      <c r="P37" t="s">
        <v>663</v>
      </c>
      <c r="Q37" t="s">
        <v>87</v>
      </c>
      <c r="R37" t="s">
        <v>81</v>
      </c>
      <c r="S37" t="s">
        <v>81</v>
      </c>
      <c r="T37" t="s">
        <v>81</v>
      </c>
      <c r="U37" t="s">
        <v>81</v>
      </c>
      <c r="V37" t="s">
        <v>664</v>
      </c>
      <c r="W37" t="s">
        <v>89</v>
      </c>
      <c r="X37" t="s">
        <v>81</v>
      </c>
      <c r="Y37" t="s">
        <v>81</v>
      </c>
      <c r="Z37" t="s">
        <v>90</v>
      </c>
      <c r="AA37" t="s">
        <v>91</v>
      </c>
      <c r="AB37" t="s">
        <v>81</v>
      </c>
      <c r="AC37" t="s">
        <v>81</v>
      </c>
      <c r="AD37" t="s">
        <v>81</v>
      </c>
      <c r="AE37" t="s">
        <v>81</v>
      </c>
      <c r="AF37" t="s">
        <v>81</v>
      </c>
      <c r="AG37" t="s">
        <v>665</v>
      </c>
      <c r="AH37" t="s">
        <v>666</v>
      </c>
      <c r="AI37" t="s">
        <v>667</v>
      </c>
      <c r="AJ37" t="s">
        <v>668</v>
      </c>
      <c r="AK37" t="s">
        <v>81</v>
      </c>
      <c r="AL37" t="s">
        <v>554</v>
      </c>
      <c r="AM37" s="455">
        <v>2</v>
      </c>
      <c r="AN37" s="455">
        <v>2</v>
      </c>
      <c r="AO37" t="s">
        <v>96</v>
      </c>
      <c r="AP37" t="s">
        <v>567</v>
      </c>
      <c r="AQ37" t="s">
        <v>131</v>
      </c>
      <c r="AR37" t="s">
        <v>132</v>
      </c>
      <c r="AS37" t="s">
        <v>133</v>
      </c>
      <c r="AT37" t="s">
        <v>81</v>
      </c>
      <c r="AU37" t="s">
        <v>101</v>
      </c>
      <c r="AV37" t="s">
        <v>81</v>
      </c>
      <c r="AW37" t="s">
        <v>102</v>
      </c>
      <c r="AX37" t="s">
        <v>103</v>
      </c>
      <c r="AY37" t="s">
        <v>669</v>
      </c>
      <c r="AZ37" t="s">
        <v>669</v>
      </c>
      <c r="BA37" t="s">
        <v>136</v>
      </c>
      <c r="BB37" t="s">
        <v>96</v>
      </c>
      <c r="BC37" t="s">
        <v>81</v>
      </c>
      <c r="BD37" t="s">
        <v>81</v>
      </c>
      <c r="BE37" t="s">
        <v>81</v>
      </c>
      <c r="BF37" t="s">
        <v>81</v>
      </c>
      <c r="BG37" t="s">
        <v>670</v>
      </c>
      <c r="BH37" t="s">
        <v>319</v>
      </c>
      <c r="BI37" t="s">
        <v>81</v>
      </c>
      <c r="BJ37" t="s">
        <v>671</v>
      </c>
      <c r="BK37" s="61" t="str">
        <f>HYPERLINK("http://dx.doi.org/10.52950/ES.2021.10.1.006","http://dx.doi.org/10.52950/ES.2021.10.1.006")</f>
        <v>http://dx.doi.org/10.52950/ES.2021.10.1.006</v>
      </c>
      <c r="BL37" t="s">
        <v>81</v>
      </c>
      <c r="BM37" t="s">
        <v>81</v>
      </c>
      <c r="BN37" t="s">
        <v>567</v>
      </c>
      <c r="BO37" t="s">
        <v>111</v>
      </c>
      <c r="BP37" t="s">
        <v>112</v>
      </c>
      <c r="BQ37" t="s">
        <v>672</v>
      </c>
      <c r="BR37" t="s">
        <v>81</v>
      </c>
      <c r="BS37" t="s">
        <v>673</v>
      </c>
      <c r="BT37" s="62" t="str">
        <f>HYPERLINK("https://www.webofscience.com/wos/woscc/full-record/WOS:000703061400006","View Record in Web of Science")</f>
        <v>View Record in Web of Science</v>
      </c>
      <c r="BU37" t="s">
        <v>115</v>
      </c>
      <c r="BV37" t="s">
        <v>81</v>
      </c>
      <c r="BW37" t="s">
        <v>81</v>
      </c>
      <c r="BX37" t="s">
        <v>116</v>
      </c>
    </row>
    <row r="38" spans="1:76" x14ac:dyDescent="0.25">
      <c r="A38" t="s">
        <v>77</v>
      </c>
      <c r="B38" t="s">
        <v>77</v>
      </c>
      <c r="C38" t="s">
        <v>77</v>
      </c>
      <c r="D38" t="s">
        <v>77</v>
      </c>
      <c r="E38" t="s">
        <v>674</v>
      </c>
      <c r="F38" t="s">
        <v>675</v>
      </c>
      <c r="G38" t="s">
        <v>676</v>
      </c>
      <c r="H38" t="s">
        <v>81</v>
      </c>
      <c r="I38" t="s">
        <v>82</v>
      </c>
      <c r="J38" t="s">
        <v>677</v>
      </c>
      <c r="K38" t="s">
        <v>678</v>
      </c>
      <c r="L38" t="s">
        <v>81</v>
      </c>
      <c r="M38" t="s">
        <v>81</v>
      </c>
      <c r="N38" t="s">
        <v>81</v>
      </c>
      <c r="O38" t="s">
        <v>679</v>
      </c>
      <c r="P38" t="s">
        <v>680</v>
      </c>
      <c r="Q38" t="s">
        <v>87</v>
      </c>
      <c r="R38" t="s">
        <v>81</v>
      </c>
      <c r="S38" t="s">
        <v>81</v>
      </c>
      <c r="T38" t="s">
        <v>81</v>
      </c>
      <c r="U38" t="s">
        <v>81</v>
      </c>
      <c r="V38" t="s">
        <v>681</v>
      </c>
      <c r="W38" t="s">
        <v>89</v>
      </c>
      <c r="X38" t="s">
        <v>81</v>
      </c>
      <c r="Y38" t="s">
        <v>81</v>
      </c>
      <c r="Z38" t="s">
        <v>90</v>
      </c>
      <c r="AA38" t="s">
        <v>91</v>
      </c>
      <c r="AB38" t="s">
        <v>81</v>
      </c>
      <c r="AC38" t="s">
        <v>81</v>
      </c>
      <c r="AD38" t="s">
        <v>81</v>
      </c>
      <c r="AE38" t="s">
        <v>81</v>
      </c>
      <c r="AF38" t="s">
        <v>81</v>
      </c>
      <c r="AG38" t="s">
        <v>682</v>
      </c>
      <c r="AH38" t="s">
        <v>683</v>
      </c>
      <c r="AI38" t="s">
        <v>684</v>
      </c>
      <c r="AJ38" t="s">
        <v>81</v>
      </c>
      <c r="AK38" t="s">
        <v>81</v>
      </c>
      <c r="AL38" t="s">
        <v>685</v>
      </c>
      <c r="AM38" s="455">
        <v>0</v>
      </c>
      <c r="AN38" s="455">
        <v>0</v>
      </c>
      <c r="AO38" t="s">
        <v>77</v>
      </c>
      <c r="AP38" t="s">
        <v>135</v>
      </c>
      <c r="AQ38" t="s">
        <v>154</v>
      </c>
      <c r="AR38" t="s">
        <v>155</v>
      </c>
      <c r="AS38" t="s">
        <v>156</v>
      </c>
      <c r="AT38" t="s">
        <v>101</v>
      </c>
      <c r="AU38" t="s">
        <v>81</v>
      </c>
      <c r="AV38" t="s">
        <v>81</v>
      </c>
      <c r="AW38" t="s">
        <v>102</v>
      </c>
      <c r="AX38" t="s">
        <v>103</v>
      </c>
      <c r="AY38" t="s">
        <v>235</v>
      </c>
      <c r="AZ38" t="s">
        <v>235</v>
      </c>
      <c r="BA38" t="s">
        <v>236</v>
      </c>
      <c r="BB38" t="s">
        <v>96</v>
      </c>
      <c r="BC38" t="s">
        <v>81</v>
      </c>
      <c r="BD38" t="s">
        <v>81</v>
      </c>
      <c r="BE38" t="s">
        <v>81</v>
      </c>
      <c r="BF38" t="s">
        <v>81</v>
      </c>
      <c r="BG38" t="s">
        <v>686</v>
      </c>
      <c r="BH38" t="s">
        <v>687</v>
      </c>
      <c r="BI38" t="s">
        <v>81</v>
      </c>
      <c r="BJ38" t="s">
        <v>688</v>
      </c>
      <c r="BK38" s="63" t="str">
        <f>HYPERLINK("http://dx.doi.org/10.20472/ES.2020.9.1.003","http://dx.doi.org/10.20472/ES.2020.9.1.003")</f>
        <v>http://dx.doi.org/10.20472/ES.2020.9.1.003</v>
      </c>
      <c r="BL38" t="s">
        <v>81</v>
      </c>
      <c r="BM38" t="s">
        <v>81</v>
      </c>
      <c r="BN38" t="s">
        <v>385</v>
      </c>
      <c r="BO38" t="s">
        <v>111</v>
      </c>
      <c r="BP38" t="s">
        <v>112</v>
      </c>
      <c r="BQ38" t="s">
        <v>614</v>
      </c>
      <c r="BR38" t="s">
        <v>81</v>
      </c>
      <c r="BS38" t="s">
        <v>689</v>
      </c>
      <c r="BT38" s="64" t="str">
        <f>HYPERLINK("https://www.webofscience.com/wos/woscc/full-record/WOS:000543252500003","View Record in Web of Science")</f>
        <v>View Record in Web of Science</v>
      </c>
      <c r="BU38" t="s">
        <v>115</v>
      </c>
      <c r="BV38" t="s">
        <v>81</v>
      </c>
      <c r="BW38" t="s">
        <v>81</v>
      </c>
      <c r="BX38" t="s">
        <v>116</v>
      </c>
    </row>
    <row r="39" spans="1:76" x14ac:dyDescent="0.25">
      <c r="A39" t="s">
        <v>77</v>
      </c>
      <c r="B39" t="s">
        <v>77</v>
      </c>
      <c r="C39" t="s">
        <v>77</v>
      </c>
      <c r="D39" t="s">
        <v>77</v>
      </c>
      <c r="E39" t="s">
        <v>690</v>
      </c>
      <c r="F39" t="s">
        <v>691</v>
      </c>
      <c r="G39" t="s">
        <v>692</v>
      </c>
      <c r="H39" t="s">
        <v>81</v>
      </c>
      <c r="I39" t="s">
        <v>82</v>
      </c>
      <c r="J39" t="s">
        <v>693</v>
      </c>
      <c r="K39" t="s">
        <v>694</v>
      </c>
      <c r="L39" t="s">
        <v>695</v>
      </c>
      <c r="M39" t="s">
        <v>696</v>
      </c>
      <c r="N39" t="s">
        <v>697</v>
      </c>
      <c r="O39" t="s">
        <v>698</v>
      </c>
      <c r="P39" t="s">
        <v>699</v>
      </c>
      <c r="Q39" t="s">
        <v>87</v>
      </c>
      <c r="R39" t="s">
        <v>81</v>
      </c>
      <c r="S39" t="s">
        <v>81</v>
      </c>
      <c r="T39" t="s">
        <v>81</v>
      </c>
      <c r="U39" t="s">
        <v>81</v>
      </c>
      <c r="V39" t="s">
        <v>700</v>
      </c>
      <c r="W39" t="s">
        <v>89</v>
      </c>
      <c r="X39" t="s">
        <v>81</v>
      </c>
      <c r="Y39" t="s">
        <v>81</v>
      </c>
      <c r="Z39" t="s">
        <v>90</v>
      </c>
      <c r="AA39" t="s">
        <v>91</v>
      </c>
      <c r="AB39" t="s">
        <v>81</v>
      </c>
      <c r="AC39" t="s">
        <v>81</v>
      </c>
      <c r="AD39" t="s">
        <v>81</v>
      </c>
      <c r="AE39" t="s">
        <v>81</v>
      </c>
      <c r="AF39" t="s">
        <v>81</v>
      </c>
      <c r="AG39" t="s">
        <v>701</v>
      </c>
      <c r="AH39" t="s">
        <v>81</v>
      </c>
      <c r="AI39" t="s">
        <v>81</v>
      </c>
      <c r="AJ39" t="s">
        <v>81</v>
      </c>
      <c r="AK39" t="s">
        <v>81</v>
      </c>
      <c r="AL39" t="s">
        <v>612</v>
      </c>
      <c r="AM39" s="455">
        <v>0</v>
      </c>
      <c r="AN39" s="455">
        <v>0</v>
      </c>
      <c r="AO39" t="s">
        <v>96</v>
      </c>
      <c r="AP39" t="s">
        <v>234</v>
      </c>
      <c r="AQ39" t="s">
        <v>154</v>
      </c>
      <c r="AR39" t="s">
        <v>155</v>
      </c>
      <c r="AS39" t="s">
        <v>156</v>
      </c>
      <c r="AT39" t="s">
        <v>101</v>
      </c>
      <c r="AU39" t="s">
        <v>81</v>
      </c>
      <c r="AV39" t="s">
        <v>81</v>
      </c>
      <c r="AW39" t="s">
        <v>102</v>
      </c>
      <c r="AX39" t="s">
        <v>103</v>
      </c>
      <c r="AY39" t="s">
        <v>134</v>
      </c>
      <c r="AZ39" t="s">
        <v>134</v>
      </c>
      <c r="BA39" t="s">
        <v>135</v>
      </c>
      <c r="BB39" t="s">
        <v>96</v>
      </c>
      <c r="BC39" t="s">
        <v>81</v>
      </c>
      <c r="BD39" t="s">
        <v>81</v>
      </c>
      <c r="BE39" t="s">
        <v>81</v>
      </c>
      <c r="BF39" t="s">
        <v>81</v>
      </c>
      <c r="BG39" t="s">
        <v>702</v>
      </c>
      <c r="BH39" t="s">
        <v>107</v>
      </c>
      <c r="BI39" t="s">
        <v>81</v>
      </c>
      <c r="BJ39" t="s">
        <v>703</v>
      </c>
      <c r="BK39" s="65" t="str">
        <f>HYPERLINK("http://dx.doi.org/10.20472/ES.2015.4.1.005","http://dx.doi.org/10.20472/ES.2015.4.1.005")</f>
        <v>http://dx.doi.org/10.20472/ES.2015.4.1.005</v>
      </c>
      <c r="BL39" t="s">
        <v>81</v>
      </c>
      <c r="BM39" t="s">
        <v>81</v>
      </c>
      <c r="BN39" t="s">
        <v>130</v>
      </c>
      <c r="BO39" t="s">
        <v>111</v>
      </c>
      <c r="BP39" t="s">
        <v>112</v>
      </c>
      <c r="BQ39" t="s">
        <v>387</v>
      </c>
      <c r="BR39" t="s">
        <v>81</v>
      </c>
      <c r="BS39" t="s">
        <v>704</v>
      </c>
      <c r="BT39" s="66" t="str">
        <f>HYPERLINK("https://www.webofscience.com/wos/woscc/full-record/WOS:000218862800005","View Record in Web of Science")</f>
        <v>View Record in Web of Science</v>
      </c>
      <c r="BU39" t="s">
        <v>141</v>
      </c>
      <c r="BV39" t="s">
        <v>81</v>
      </c>
      <c r="BW39" t="s">
        <v>81</v>
      </c>
      <c r="BX39" t="s">
        <v>116</v>
      </c>
    </row>
    <row r="40" spans="1:76" x14ac:dyDescent="0.25">
      <c r="A40" t="s">
        <v>77</v>
      </c>
      <c r="B40" t="s">
        <v>77</v>
      </c>
      <c r="C40" t="s">
        <v>77</v>
      </c>
      <c r="D40" t="s">
        <v>77</v>
      </c>
      <c r="E40" t="s">
        <v>705</v>
      </c>
      <c r="F40" t="s">
        <v>706</v>
      </c>
      <c r="G40" t="s">
        <v>707</v>
      </c>
      <c r="H40" t="s">
        <v>81</v>
      </c>
      <c r="I40" t="s">
        <v>82</v>
      </c>
      <c r="J40" t="s">
        <v>708</v>
      </c>
      <c r="K40" t="s">
        <v>81</v>
      </c>
      <c r="L40" t="s">
        <v>81</v>
      </c>
      <c r="M40" t="s">
        <v>81</v>
      </c>
      <c r="N40" t="s">
        <v>81</v>
      </c>
      <c r="O40" t="s">
        <v>709</v>
      </c>
      <c r="P40" t="s">
        <v>710</v>
      </c>
      <c r="Q40" t="s">
        <v>87</v>
      </c>
      <c r="R40" t="s">
        <v>81</v>
      </c>
      <c r="S40" t="s">
        <v>81</v>
      </c>
      <c r="T40" t="s">
        <v>81</v>
      </c>
      <c r="U40" t="s">
        <v>81</v>
      </c>
      <c r="V40" t="s">
        <v>711</v>
      </c>
      <c r="W40" t="s">
        <v>89</v>
      </c>
      <c r="X40" t="s">
        <v>81</v>
      </c>
      <c r="Y40" t="s">
        <v>81</v>
      </c>
      <c r="Z40" t="s">
        <v>90</v>
      </c>
      <c r="AA40" t="s">
        <v>91</v>
      </c>
      <c r="AB40" t="s">
        <v>81</v>
      </c>
      <c r="AC40" t="s">
        <v>81</v>
      </c>
      <c r="AD40" t="s">
        <v>81</v>
      </c>
      <c r="AE40" t="s">
        <v>81</v>
      </c>
      <c r="AF40" t="s">
        <v>81</v>
      </c>
      <c r="AG40" t="s">
        <v>712</v>
      </c>
      <c r="AH40" t="s">
        <v>713</v>
      </c>
      <c r="AI40" t="s">
        <v>714</v>
      </c>
      <c r="AJ40" t="s">
        <v>81</v>
      </c>
      <c r="AK40" t="s">
        <v>81</v>
      </c>
      <c r="AL40" t="s">
        <v>715</v>
      </c>
      <c r="AM40" s="455">
        <v>2</v>
      </c>
      <c r="AN40" s="455">
        <v>2</v>
      </c>
      <c r="AO40" t="s">
        <v>77</v>
      </c>
      <c r="AP40" t="s">
        <v>77</v>
      </c>
      <c r="AQ40" t="s">
        <v>154</v>
      </c>
      <c r="AR40" t="s">
        <v>155</v>
      </c>
      <c r="AS40" t="s">
        <v>156</v>
      </c>
      <c r="AT40" t="s">
        <v>101</v>
      </c>
      <c r="AU40" t="s">
        <v>81</v>
      </c>
      <c r="AV40" t="s">
        <v>81</v>
      </c>
      <c r="AW40" t="s">
        <v>102</v>
      </c>
      <c r="AX40" t="s">
        <v>103</v>
      </c>
      <c r="AY40" t="s">
        <v>397</v>
      </c>
      <c r="AZ40" t="s">
        <v>397</v>
      </c>
      <c r="BA40" t="s">
        <v>106</v>
      </c>
      <c r="BB40" t="s">
        <v>117</v>
      </c>
      <c r="BC40" t="s">
        <v>81</v>
      </c>
      <c r="BD40" t="s">
        <v>81</v>
      </c>
      <c r="BE40" t="s">
        <v>81</v>
      </c>
      <c r="BF40" t="s">
        <v>81</v>
      </c>
      <c r="BG40" t="s">
        <v>715</v>
      </c>
      <c r="BH40" t="s">
        <v>332</v>
      </c>
      <c r="BI40" t="s">
        <v>81</v>
      </c>
      <c r="BJ40" t="s">
        <v>81</v>
      </c>
      <c r="BK40" t="s">
        <v>81</v>
      </c>
      <c r="BL40" t="s">
        <v>81</v>
      </c>
      <c r="BM40" t="s">
        <v>81</v>
      </c>
      <c r="BN40" t="s">
        <v>153</v>
      </c>
      <c r="BO40" t="s">
        <v>111</v>
      </c>
      <c r="BP40" t="s">
        <v>112</v>
      </c>
      <c r="BQ40" t="s">
        <v>716</v>
      </c>
      <c r="BR40" t="s">
        <v>81</v>
      </c>
      <c r="BS40" t="s">
        <v>717</v>
      </c>
      <c r="BT40" s="67" t="str">
        <f>HYPERLINK("https://www.webofscience.com/wos/woscc/full-record/WOS:000218855100003","View Record in Web of Science")</f>
        <v>View Record in Web of Science</v>
      </c>
      <c r="BU40" t="s">
        <v>81</v>
      </c>
      <c r="BV40" t="s">
        <v>81</v>
      </c>
      <c r="BW40" t="s">
        <v>81</v>
      </c>
      <c r="BX40" t="s">
        <v>116</v>
      </c>
    </row>
    <row r="41" spans="1:76" x14ac:dyDescent="0.25">
      <c r="A41" t="s">
        <v>77</v>
      </c>
      <c r="B41" t="s">
        <v>77</v>
      </c>
      <c r="C41" t="s">
        <v>77</v>
      </c>
      <c r="D41" t="s">
        <v>77</v>
      </c>
      <c r="E41" t="s">
        <v>718</v>
      </c>
      <c r="F41" t="s">
        <v>719</v>
      </c>
      <c r="G41" t="s">
        <v>720</v>
      </c>
      <c r="H41" t="s">
        <v>81</v>
      </c>
      <c r="I41" t="s">
        <v>82</v>
      </c>
      <c r="J41" t="s">
        <v>721</v>
      </c>
      <c r="K41" t="s">
        <v>722</v>
      </c>
      <c r="L41" t="s">
        <v>81</v>
      </c>
      <c r="M41" t="s">
        <v>81</v>
      </c>
      <c r="N41" t="s">
        <v>81</v>
      </c>
      <c r="O41" t="s">
        <v>723</v>
      </c>
      <c r="P41" t="s">
        <v>724</v>
      </c>
      <c r="Q41" t="s">
        <v>87</v>
      </c>
      <c r="R41" t="s">
        <v>81</v>
      </c>
      <c r="S41" t="s">
        <v>81</v>
      </c>
      <c r="T41" t="s">
        <v>81</v>
      </c>
      <c r="U41" t="s">
        <v>81</v>
      </c>
      <c r="V41" t="s">
        <v>725</v>
      </c>
      <c r="W41" t="s">
        <v>89</v>
      </c>
      <c r="X41" t="s">
        <v>81</v>
      </c>
      <c r="Y41" t="s">
        <v>81</v>
      </c>
      <c r="Z41" t="s">
        <v>90</v>
      </c>
      <c r="AA41" t="s">
        <v>91</v>
      </c>
      <c r="AB41" t="s">
        <v>81</v>
      </c>
      <c r="AC41" t="s">
        <v>81</v>
      </c>
      <c r="AD41" t="s">
        <v>81</v>
      </c>
      <c r="AE41" t="s">
        <v>81</v>
      </c>
      <c r="AF41" t="s">
        <v>81</v>
      </c>
      <c r="AG41" t="s">
        <v>726</v>
      </c>
      <c r="AH41" t="s">
        <v>727</v>
      </c>
      <c r="AI41" t="s">
        <v>728</v>
      </c>
      <c r="AJ41" t="s">
        <v>729</v>
      </c>
      <c r="AK41" t="s">
        <v>81</v>
      </c>
      <c r="AL41" t="s">
        <v>730</v>
      </c>
      <c r="AM41" s="455">
        <v>3</v>
      </c>
      <c r="AN41" s="455">
        <v>3</v>
      </c>
      <c r="AO41" t="s">
        <v>77</v>
      </c>
      <c r="AP41" t="s">
        <v>96</v>
      </c>
      <c r="AQ41" t="s">
        <v>131</v>
      </c>
      <c r="AR41" t="s">
        <v>132</v>
      </c>
      <c r="AS41" t="s">
        <v>133</v>
      </c>
      <c r="AT41" t="s">
        <v>81</v>
      </c>
      <c r="AU41" t="s">
        <v>101</v>
      </c>
      <c r="AV41" t="s">
        <v>81</v>
      </c>
      <c r="AW41" t="s">
        <v>102</v>
      </c>
      <c r="AX41" t="s">
        <v>103</v>
      </c>
      <c r="AY41" t="s">
        <v>397</v>
      </c>
      <c r="AZ41" t="s">
        <v>397</v>
      </c>
      <c r="BA41" t="s">
        <v>106</v>
      </c>
      <c r="BB41" t="s">
        <v>117</v>
      </c>
      <c r="BC41" t="s">
        <v>81</v>
      </c>
      <c r="BD41" t="s">
        <v>81</v>
      </c>
      <c r="BE41" t="s">
        <v>81</v>
      </c>
      <c r="BF41" t="s">
        <v>81</v>
      </c>
      <c r="BG41" t="s">
        <v>731</v>
      </c>
      <c r="BH41" t="s">
        <v>732</v>
      </c>
      <c r="BI41" t="s">
        <v>81</v>
      </c>
      <c r="BJ41" t="s">
        <v>81</v>
      </c>
      <c r="BK41" t="s">
        <v>81</v>
      </c>
      <c r="BL41" t="s">
        <v>81</v>
      </c>
      <c r="BM41" t="s">
        <v>81</v>
      </c>
      <c r="BN41" t="s">
        <v>236</v>
      </c>
      <c r="BO41" t="s">
        <v>111</v>
      </c>
      <c r="BP41" t="s">
        <v>112</v>
      </c>
      <c r="BQ41" t="s">
        <v>716</v>
      </c>
      <c r="BR41" t="s">
        <v>81</v>
      </c>
      <c r="BS41" t="s">
        <v>733</v>
      </c>
      <c r="BT41" s="68" t="str">
        <f>HYPERLINK("https://www.webofscience.com/wos/woscc/full-record/WOS:000218855100008","View Record in Web of Science")</f>
        <v>View Record in Web of Science</v>
      </c>
      <c r="BU41" t="s">
        <v>81</v>
      </c>
      <c r="BV41" t="s">
        <v>81</v>
      </c>
      <c r="BW41" t="s">
        <v>81</v>
      </c>
      <c r="BX41" t="s">
        <v>116</v>
      </c>
    </row>
    <row r="42" spans="1:76" x14ac:dyDescent="0.25">
      <c r="A42" t="s">
        <v>77</v>
      </c>
      <c r="B42" t="s">
        <v>77</v>
      </c>
      <c r="C42" t="s">
        <v>77</v>
      </c>
      <c r="D42" t="s">
        <v>77</v>
      </c>
      <c r="E42" t="s">
        <v>734</v>
      </c>
      <c r="F42" t="s">
        <v>735</v>
      </c>
      <c r="G42" t="s">
        <v>736</v>
      </c>
      <c r="H42" t="s">
        <v>81</v>
      </c>
      <c r="I42" t="s">
        <v>82</v>
      </c>
      <c r="J42" t="s">
        <v>81</v>
      </c>
      <c r="K42" t="s">
        <v>737</v>
      </c>
      <c r="L42" t="s">
        <v>81</v>
      </c>
      <c r="M42" t="s">
        <v>81</v>
      </c>
      <c r="N42" t="s">
        <v>81</v>
      </c>
      <c r="O42" t="s">
        <v>81</v>
      </c>
      <c r="P42" t="s">
        <v>81</v>
      </c>
      <c r="Q42" t="s">
        <v>87</v>
      </c>
      <c r="R42" t="s">
        <v>81</v>
      </c>
      <c r="S42" t="s">
        <v>81</v>
      </c>
      <c r="T42" t="s">
        <v>81</v>
      </c>
      <c r="U42" t="s">
        <v>81</v>
      </c>
      <c r="V42" t="s">
        <v>738</v>
      </c>
      <c r="W42" t="s">
        <v>89</v>
      </c>
      <c r="X42" t="s">
        <v>81</v>
      </c>
      <c r="Y42" t="s">
        <v>81</v>
      </c>
      <c r="Z42" t="s">
        <v>90</v>
      </c>
      <c r="AA42" t="s">
        <v>91</v>
      </c>
      <c r="AB42" t="s">
        <v>81</v>
      </c>
      <c r="AC42" t="s">
        <v>81</v>
      </c>
      <c r="AD42" t="s">
        <v>81</v>
      </c>
      <c r="AE42" t="s">
        <v>81</v>
      </c>
      <c r="AF42" t="s">
        <v>81</v>
      </c>
      <c r="AG42" t="s">
        <v>739</v>
      </c>
      <c r="AH42" t="s">
        <v>81</v>
      </c>
      <c r="AI42" t="s">
        <v>740</v>
      </c>
      <c r="AJ42" t="s">
        <v>81</v>
      </c>
      <c r="AK42" t="s">
        <v>81</v>
      </c>
      <c r="AL42" t="s">
        <v>136</v>
      </c>
      <c r="AM42" s="455">
        <v>0</v>
      </c>
      <c r="AN42" s="455">
        <v>0</v>
      </c>
      <c r="AO42" t="s">
        <v>77</v>
      </c>
      <c r="AP42" t="s">
        <v>77</v>
      </c>
      <c r="AQ42" t="s">
        <v>154</v>
      </c>
      <c r="AR42" t="s">
        <v>155</v>
      </c>
      <c r="AS42" t="s">
        <v>156</v>
      </c>
      <c r="AT42" t="s">
        <v>101</v>
      </c>
      <c r="AU42" t="s">
        <v>81</v>
      </c>
      <c r="AV42" t="s">
        <v>81</v>
      </c>
      <c r="AW42" t="s">
        <v>102</v>
      </c>
      <c r="AX42" t="s">
        <v>103</v>
      </c>
      <c r="AY42" t="s">
        <v>169</v>
      </c>
      <c r="AZ42" t="s">
        <v>169</v>
      </c>
      <c r="BA42" t="s">
        <v>96</v>
      </c>
      <c r="BB42" t="s">
        <v>106</v>
      </c>
      <c r="BC42" t="s">
        <v>81</v>
      </c>
      <c r="BD42" t="s">
        <v>81</v>
      </c>
      <c r="BE42" t="s">
        <v>81</v>
      </c>
      <c r="BF42" t="s">
        <v>81</v>
      </c>
      <c r="BG42" t="s">
        <v>741</v>
      </c>
      <c r="BH42" t="s">
        <v>742</v>
      </c>
      <c r="BI42" t="s">
        <v>81</v>
      </c>
      <c r="BJ42" t="s">
        <v>81</v>
      </c>
      <c r="BK42" t="s">
        <v>81</v>
      </c>
      <c r="BL42" t="s">
        <v>81</v>
      </c>
      <c r="BM42" t="s">
        <v>81</v>
      </c>
      <c r="BN42" t="s">
        <v>127</v>
      </c>
      <c r="BO42" t="s">
        <v>111</v>
      </c>
      <c r="BP42" t="s">
        <v>112</v>
      </c>
      <c r="BQ42" t="s">
        <v>173</v>
      </c>
      <c r="BR42" t="s">
        <v>81</v>
      </c>
      <c r="BS42" t="s">
        <v>743</v>
      </c>
      <c r="BT42" s="69" t="str">
        <f>HYPERLINK("https://www.webofscience.com/wos/woscc/full-record/WOS:000218848700006","View Record in Web of Science")</f>
        <v>View Record in Web of Science</v>
      </c>
      <c r="BU42" t="s">
        <v>81</v>
      </c>
      <c r="BV42" t="s">
        <v>81</v>
      </c>
      <c r="BW42" t="s">
        <v>81</v>
      </c>
      <c r="BX42" t="s">
        <v>116</v>
      </c>
    </row>
    <row r="43" spans="1:76" x14ac:dyDescent="0.25">
      <c r="A43" t="s">
        <v>77</v>
      </c>
      <c r="B43" t="s">
        <v>77</v>
      </c>
      <c r="C43" t="s">
        <v>96</v>
      </c>
      <c r="D43" t="s">
        <v>77</v>
      </c>
      <c r="E43" t="s">
        <v>744</v>
      </c>
      <c r="F43" t="s">
        <v>745</v>
      </c>
      <c r="G43" t="s">
        <v>746</v>
      </c>
      <c r="H43" t="s">
        <v>81</v>
      </c>
      <c r="I43" t="s">
        <v>82</v>
      </c>
      <c r="J43" t="s">
        <v>747</v>
      </c>
      <c r="K43" t="s">
        <v>748</v>
      </c>
      <c r="L43" t="s">
        <v>81</v>
      </c>
      <c r="M43" t="s">
        <v>81</v>
      </c>
      <c r="N43" t="s">
        <v>81</v>
      </c>
      <c r="O43" t="s">
        <v>749</v>
      </c>
      <c r="P43" t="s">
        <v>750</v>
      </c>
      <c r="Q43" t="s">
        <v>87</v>
      </c>
      <c r="R43" t="s">
        <v>81</v>
      </c>
      <c r="S43" t="s">
        <v>81</v>
      </c>
      <c r="T43" t="s">
        <v>81</v>
      </c>
      <c r="U43" t="s">
        <v>81</v>
      </c>
      <c r="V43" t="s">
        <v>751</v>
      </c>
      <c r="W43" t="s">
        <v>89</v>
      </c>
      <c r="X43" t="s">
        <v>81</v>
      </c>
      <c r="Y43" t="s">
        <v>81</v>
      </c>
      <c r="Z43" t="s">
        <v>90</v>
      </c>
      <c r="AA43" t="s">
        <v>91</v>
      </c>
      <c r="AB43" t="s">
        <v>81</v>
      </c>
      <c r="AC43" t="s">
        <v>81</v>
      </c>
      <c r="AD43" t="s">
        <v>81</v>
      </c>
      <c r="AE43" t="s">
        <v>81</v>
      </c>
      <c r="AF43" t="s">
        <v>81</v>
      </c>
      <c r="AG43" t="s">
        <v>752</v>
      </c>
      <c r="AH43" t="s">
        <v>753</v>
      </c>
      <c r="AI43" t="s">
        <v>754</v>
      </c>
      <c r="AJ43" t="s">
        <v>81</v>
      </c>
      <c r="AK43" t="s">
        <v>81</v>
      </c>
      <c r="AL43" t="s">
        <v>755</v>
      </c>
      <c r="AM43" s="455">
        <v>10</v>
      </c>
      <c r="AN43" s="455">
        <v>10</v>
      </c>
      <c r="AO43" t="s">
        <v>77</v>
      </c>
      <c r="AP43" t="s">
        <v>135</v>
      </c>
      <c r="AQ43" t="s">
        <v>131</v>
      </c>
      <c r="AR43" t="s">
        <v>132</v>
      </c>
      <c r="AS43" t="s">
        <v>133</v>
      </c>
      <c r="AT43" t="s">
        <v>81</v>
      </c>
      <c r="AU43" t="s">
        <v>101</v>
      </c>
      <c r="AV43" t="s">
        <v>81</v>
      </c>
      <c r="AW43" t="s">
        <v>102</v>
      </c>
      <c r="AX43" t="s">
        <v>103</v>
      </c>
      <c r="AY43" t="s">
        <v>214</v>
      </c>
      <c r="AZ43" t="s">
        <v>214</v>
      </c>
      <c r="BA43" t="s">
        <v>213</v>
      </c>
      <c r="BB43" t="s">
        <v>96</v>
      </c>
      <c r="BC43" t="s">
        <v>81</v>
      </c>
      <c r="BD43" t="s">
        <v>81</v>
      </c>
      <c r="BE43" t="s">
        <v>81</v>
      </c>
      <c r="BF43" t="s">
        <v>81</v>
      </c>
      <c r="BG43" t="s">
        <v>194</v>
      </c>
      <c r="BH43" t="s">
        <v>715</v>
      </c>
      <c r="BI43" t="s">
        <v>81</v>
      </c>
      <c r="BJ43" t="s">
        <v>81</v>
      </c>
      <c r="BK43" t="s">
        <v>81</v>
      </c>
      <c r="BL43" t="s">
        <v>81</v>
      </c>
      <c r="BM43" t="s">
        <v>81</v>
      </c>
      <c r="BN43" t="s">
        <v>157</v>
      </c>
      <c r="BO43" t="s">
        <v>111</v>
      </c>
      <c r="BP43" t="s">
        <v>112</v>
      </c>
      <c r="BQ43" t="s">
        <v>468</v>
      </c>
      <c r="BR43" t="s">
        <v>81</v>
      </c>
      <c r="BS43" t="s">
        <v>756</v>
      </c>
      <c r="BT43" s="70" t="str">
        <f>HYPERLINK("https://www.webofscience.com/wos/woscc/full-record/WOS:000791160500002","View Record in Web of Science")</f>
        <v>View Record in Web of Science</v>
      </c>
      <c r="BU43" t="s">
        <v>81</v>
      </c>
      <c r="BV43" t="s">
        <v>81</v>
      </c>
      <c r="BW43" t="s">
        <v>81</v>
      </c>
      <c r="BX43" t="s">
        <v>116</v>
      </c>
    </row>
    <row r="44" spans="1:76" x14ac:dyDescent="0.25">
      <c r="A44" t="s">
        <v>77</v>
      </c>
      <c r="B44" t="s">
        <v>77</v>
      </c>
      <c r="C44" t="s">
        <v>77</v>
      </c>
      <c r="D44" t="s">
        <v>77</v>
      </c>
      <c r="E44" t="s">
        <v>757</v>
      </c>
      <c r="F44" t="s">
        <v>758</v>
      </c>
      <c r="G44" t="s">
        <v>759</v>
      </c>
      <c r="H44" t="s">
        <v>81</v>
      </c>
      <c r="I44" t="s">
        <v>82</v>
      </c>
      <c r="J44" t="s">
        <v>760</v>
      </c>
      <c r="K44" t="s">
        <v>761</v>
      </c>
      <c r="L44" t="s">
        <v>762</v>
      </c>
      <c r="M44" t="s">
        <v>763</v>
      </c>
      <c r="N44" t="s">
        <v>764</v>
      </c>
      <c r="O44" t="s">
        <v>765</v>
      </c>
      <c r="P44" t="s">
        <v>81</v>
      </c>
      <c r="Q44" t="s">
        <v>87</v>
      </c>
      <c r="R44" t="s">
        <v>81</v>
      </c>
      <c r="S44" t="s">
        <v>81</v>
      </c>
      <c r="T44" t="s">
        <v>81</v>
      </c>
      <c r="U44" t="s">
        <v>81</v>
      </c>
      <c r="V44" t="s">
        <v>766</v>
      </c>
      <c r="W44" t="s">
        <v>89</v>
      </c>
      <c r="X44" t="s">
        <v>81</v>
      </c>
      <c r="Y44" t="s">
        <v>81</v>
      </c>
      <c r="Z44" t="s">
        <v>90</v>
      </c>
      <c r="AA44" t="s">
        <v>91</v>
      </c>
      <c r="AB44" t="s">
        <v>81</v>
      </c>
      <c r="AC44" t="s">
        <v>81</v>
      </c>
      <c r="AD44" t="s">
        <v>81</v>
      </c>
      <c r="AE44" t="s">
        <v>81</v>
      </c>
      <c r="AF44" t="s">
        <v>81</v>
      </c>
      <c r="AG44" t="s">
        <v>767</v>
      </c>
      <c r="AH44" t="s">
        <v>768</v>
      </c>
      <c r="AI44" t="s">
        <v>769</v>
      </c>
      <c r="AJ44" t="s">
        <v>81</v>
      </c>
      <c r="AK44" t="s">
        <v>81</v>
      </c>
      <c r="AL44" t="s">
        <v>172</v>
      </c>
      <c r="AM44" s="455">
        <v>1</v>
      </c>
      <c r="AN44" s="455">
        <v>1</v>
      </c>
      <c r="AO44" t="s">
        <v>77</v>
      </c>
      <c r="AP44" t="s">
        <v>77</v>
      </c>
      <c r="AQ44" t="s">
        <v>131</v>
      </c>
      <c r="AR44" t="s">
        <v>132</v>
      </c>
      <c r="AS44" t="s">
        <v>133</v>
      </c>
      <c r="AT44" t="s">
        <v>81</v>
      </c>
      <c r="AU44" t="s">
        <v>101</v>
      </c>
      <c r="AV44" t="s">
        <v>81</v>
      </c>
      <c r="AW44" t="s">
        <v>102</v>
      </c>
      <c r="AX44" t="s">
        <v>103</v>
      </c>
      <c r="AY44" t="s">
        <v>669</v>
      </c>
      <c r="AZ44" t="s">
        <v>669</v>
      </c>
      <c r="BA44" t="s">
        <v>136</v>
      </c>
      <c r="BB44" t="s">
        <v>106</v>
      </c>
      <c r="BC44" t="s">
        <v>81</v>
      </c>
      <c r="BD44" t="s">
        <v>81</v>
      </c>
      <c r="BE44" t="s">
        <v>81</v>
      </c>
      <c r="BF44" t="s">
        <v>81</v>
      </c>
      <c r="BG44" t="s">
        <v>129</v>
      </c>
      <c r="BH44" t="s">
        <v>770</v>
      </c>
      <c r="BI44" t="s">
        <v>81</v>
      </c>
      <c r="BJ44" t="s">
        <v>771</v>
      </c>
      <c r="BK44" s="71" t="str">
        <f>HYPERLINK("http://dx.doi.org/10.52950/ES.2021.10.2.007","http://dx.doi.org/10.52950/ES.2021.10.2.007")</f>
        <v>http://dx.doi.org/10.52950/ES.2021.10.2.007</v>
      </c>
      <c r="BL44" t="s">
        <v>81</v>
      </c>
      <c r="BM44" t="s">
        <v>81</v>
      </c>
      <c r="BN44" t="s">
        <v>110</v>
      </c>
      <c r="BO44" t="s">
        <v>111</v>
      </c>
      <c r="BP44" t="s">
        <v>112</v>
      </c>
      <c r="BQ44" t="s">
        <v>772</v>
      </c>
      <c r="BR44" t="s">
        <v>81</v>
      </c>
      <c r="BS44" t="s">
        <v>773</v>
      </c>
      <c r="BT44" s="72" t="str">
        <f>HYPERLINK("https://www.webofscience.com/wos/woscc/full-record/WOS:000735775500007","View Record in Web of Science")</f>
        <v>View Record in Web of Science</v>
      </c>
      <c r="BU44" t="s">
        <v>115</v>
      </c>
      <c r="BV44" t="s">
        <v>81</v>
      </c>
      <c r="BW44" t="s">
        <v>81</v>
      </c>
      <c r="BX44" t="s">
        <v>116</v>
      </c>
    </row>
    <row r="45" spans="1:76" x14ac:dyDescent="0.25">
      <c r="A45" t="s">
        <v>77</v>
      </c>
      <c r="B45" t="s">
        <v>77</v>
      </c>
      <c r="C45" t="s">
        <v>77</v>
      </c>
      <c r="D45" t="s">
        <v>77</v>
      </c>
      <c r="E45" t="s">
        <v>774</v>
      </c>
      <c r="F45" t="s">
        <v>775</v>
      </c>
      <c r="G45" t="s">
        <v>776</v>
      </c>
      <c r="H45" t="s">
        <v>81</v>
      </c>
      <c r="I45" t="s">
        <v>82</v>
      </c>
      <c r="J45" t="s">
        <v>777</v>
      </c>
      <c r="K45" t="s">
        <v>778</v>
      </c>
      <c r="L45" t="s">
        <v>81</v>
      </c>
      <c r="M45" t="s">
        <v>81</v>
      </c>
      <c r="N45" t="s">
        <v>81</v>
      </c>
      <c r="O45" t="s">
        <v>779</v>
      </c>
      <c r="P45" t="s">
        <v>780</v>
      </c>
      <c r="Q45" t="s">
        <v>87</v>
      </c>
      <c r="R45" t="s">
        <v>81</v>
      </c>
      <c r="S45" t="s">
        <v>81</v>
      </c>
      <c r="T45" t="s">
        <v>81</v>
      </c>
      <c r="U45" t="s">
        <v>81</v>
      </c>
      <c r="V45" t="s">
        <v>781</v>
      </c>
      <c r="W45" t="s">
        <v>89</v>
      </c>
      <c r="X45" t="s">
        <v>81</v>
      </c>
      <c r="Y45" t="s">
        <v>81</v>
      </c>
      <c r="Z45" t="s">
        <v>90</v>
      </c>
      <c r="AA45" t="s">
        <v>91</v>
      </c>
      <c r="AB45" t="s">
        <v>81</v>
      </c>
      <c r="AC45" t="s">
        <v>81</v>
      </c>
      <c r="AD45" t="s">
        <v>81</v>
      </c>
      <c r="AE45" t="s">
        <v>81</v>
      </c>
      <c r="AF45" t="s">
        <v>81</v>
      </c>
      <c r="AG45" t="s">
        <v>782</v>
      </c>
      <c r="AH45" t="s">
        <v>783</v>
      </c>
      <c r="AI45" t="s">
        <v>784</v>
      </c>
      <c r="AJ45" t="s">
        <v>785</v>
      </c>
      <c r="AK45" t="s">
        <v>81</v>
      </c>
      <c r="AL45" t="s">
        <v>95</v>
      </c>
      <c r="AM45" s="455">
        <v>4</v>
      </c>
      <c r="AN45" s="455">
        <v>4</v>
      </c>
      <c r="AO45" t="s">
        <v>77</v>
      </c>
      <c r="AP45" t="s">
        <v>234</v>
      </c>
      <c r="AQ45" t="s">
        <v>154</v>
      </c>
      <c r="AR45" t="s">
        <v>155</v>
      </c>
      <c r="AS45" t="s">
        <v>156</v>
      </c>
      <c r="AT45" t="s">
        <v>101</v>
      </c>
      <c r="AU45" t="s">
        <v>81</v>
      </c>
      <c r="AV45" t="s">
        <v>81</v>
      </c>
      <c r="AW45" t="s">
        <v>102</v>
      </c>
      <c r="AX45" t="s">
        <v>103</v>
      </c>
      <c r="AY45" t="s">
        <v>509</v>
      </c>
      <c r="AZ45" t="s">
        <v>509</v>
      </c>
      <c r="BA45" t="s">
        <v>285</v>
      </c>
      <c r="BB45" t="s">
        <v>106</v>
      </c>
      <c r="BC45" t="s">
        <v>81</v>
      </c>
      <c r="BD45" t="s">
        <v>81</v>
      </c>
      <c r="BE45" t="s">
        <v>81</v>
      </c>
      <c r="BF45" t="s">
        <v>81</v>
      </c>
      <c r="BG45" t="s">
        <v>786</v>
      </c>
      <c r="BH45" t="s">
        <v>420</v>
      </c>
      <c r="BI45" t="s">
        <v>81</v>
      </c>
      <c r="BJ45" t="s">
        <v>787</v>
      </c>
      <c r="BK45" s="73" t="str">
        <f>HYPERLINK("http://dx.doi.org/10.20472/ES.2019.8.2.007","http://dx.doi.org/10.20472/ES.2019.8.2.007")</f>
        <v>http://dx.doi.org/10.20472/ES.2019.8.2.007</v>
      </c>
      <c r="BL45" t="s">
        <v>81</v>
      </c>
      <c r="BM45" t="s">
        <v>81</v>
      </c>
      <c r="BN45" t="s">
        <v>543</v>
      </c>
      <c r="BO45" t="s">
        <v>111</v>
      </c>
      <c r="BP45" t="s">
        <v>112</v>
      </c>
      <c r="BQ45" t="s">
        <v>627</v>
      </c>
      <c r="BR45" t="s">
        <v>81</v>
      </c>
      <c r="BS45" t="s">
        <v>788</v>
      </c>
      <c r="BT45" s="74" t="str">
        <f>HYPERLINK("https://www.webofscience.com/wos/woscc/full-record/WOS:000503977600007","View Record in Web of Science")</f>
        <v>View Record in Web of Science</v>
      </c>
      <c r="BU45" t="s">
        <v>115</v>
      </c>
      <c r="BV45" t="s">
        <v>81</v>
      </c>
      <c r="BW45" t="s">
        <v>81</v>
      </c>
      <c r="BX45" t="s">
        <v>116</v>
      </c>
    </row>
    <row r="46" spans="1:76" x14ac:dyDescent="0.25">
      <c r="A46" t="s">
        <v>77</v>
      </c>
      <c r="B46" t="s">
        <v>77</v>
      </c>
      <c r="C46" t="s">
        <v>77</v>
      </c>
      <c r="D46" t="s">
        <v>77</v>
      </c>
      <c r="E46" t="s">
        <v>789</v>
      </c>
      <c r="F46" t="s">
        <v>790</v>
      </c>
      <c r="G46" t="s">
        <v>791</v>
      </c>
      <c r="H46" t="s">
        <v>81</v>
      </c>
      <c r="I46" t="s">
        <v>82</v>
      </c>
      <c r="J46" t="s">
        <v>792</v>
      </c>
      <c r="K46" t="s">
        <v>793</v>
      </c>
      <c r="L46" t="s">
        <v>81</v>
      </c>
      <c r="M46" t="s">
        <v>81</v>
      </c>
      <c r="N46" t="s">
        <v>81</v>
      </c>
      <c r="O46" t="s">
        <v>794</v>
      </c>
      <c r="P46" t="s">
        <v>795</v>
      </c>
      <c r="Q46" t="s">
        <v>87</v>
      </c>
      <c r="R46" t="s">
        <v>81</v>
      </c>
      <c r="S46" t="s">
        <v>81</v>
      </c>
      <c r="T46" t="s">
        <v>81</v>
      </c>
      <c r="U46" t="s">
        <v>81</v>
      </c>
      <c r="V46" t="s">
        <v>796</v>
      </c>
      <c r="W46" t="s">
        <v>89</v>
      </c>
      <c r="X46" t="s">
        <v>81</v>
      </c>
      <c r="Y46" t="s">
        <v>81</v>
      </c>
      <c r="Z46" t="s">
        <v>90</v>
      </c>
      <c r="AA46" t="s">
        <v>91</v>
      </c>
      <c r="AB46" t="s">
        <v>81</v>
      </c>
      <c r="AC46" t="s">
        <v>81</v>
      </c>
      <c r="AD46" t="s">
        <v>81</v>
      </c>
      <c r="AE46" t="s">
        <v>81</v>
      </c>
      <c r="AF46" t="s">
        <v>81</v>
      </c>
      <c r="AG46" t="s">
        <v>797</v>
      </c>
      <c r="AH46" t="s">
        <v>798</v>
      </c>
      <c r="AI46" t="s">
        <v>799</v>
      </c>
      <c r="AJ46" t="s">
        <v>81</v>
      </c>
      <c r="AK46" t="s">
        <v>81</v>
      </c>
      <c r="AL46" t="s">
        <v>332</v>
      </c>
      <c r="AM46" s="455">
        <v>1</v>
      </c>
      <c r="AN46" s="455">
        <v>1</v>
      </c>
      <c r="AO46" t="s">
        <v>77</v>
      </c>
      <c r="AP46" t="s">
        <v>135</v>
      </c>
      <c r="AQ46" t="s">
        <v>154</v>
      </c>
      <c r="AR46" t="s">
        <v>155</v>
      </c>
      <c r="AS46" t="s">
        <v>156</v>
      </c>
      <c r="AT46" t="s">
        <v>101</v>
      </c>
      <c r="AU46" t="s">
        <v>81</v>
      </c>
      <c r="AV46" t="s">
        <v>81</v>
      </c>
      <c r="AW46" t="s">
        <v>102</v>
      </c>
      <c r="AX46" t="s">
        <v>103</v>
      </c>
      <c r="AY46" t="s">
        <v>104</v>
      </c>
      <c r="AZ46" t="s">
        <v>104</v>
      </c>
      <c r="BA46" t="s">
        <v>105</v>
      </c>
      <c r="BB46" t="s">
        <v>96</v>
      </c>
      <c r="BC46" t="s">
        <v>81</v>
      </c>
      <c r="BD46" t="s">
        <v>81</v>
      </c>
      <c r="BE46" t="s">
        <v>81</v>
      </c>
      <c r="BF46" t="s">
        <v>81</v>
      </c>
      <c r="BG46" t="s">
        <v>541</v>
      </c>
      <c r="BH46" t="s">
        <v>334</v>
      </c>
      <c r="BI46" t="s">
        <v>81</v>
      </c>
      <c r="BJ46" t="s">
        <v>800</v>
      </c>
      <c r="BK46" s="75" t="str">
        <f>HYPERLINK("http://dx.doi.org/10.20472/ES.2018.7.1.003","http://dx.doi.org/10.20472/ES.2018.7.1.003")</f>
        <v>http://dx.doi.org/10.20472/ES.2018.7.1.003</v>
      </c>
      <c r="BL46" t="s">
        <v>81</v>
      </c>
      <c r="BM46" t="s">
        <v>81</v>
      </c>
      <c r="BN46" t="s">
        <v>481</v>
      </c>
      <c r="BO46" t="s">
        <v>111</v>
      </c>
      <c r="BP46" t="s">
        <v>112</v>
      </c>
      <c r="BQ46" t="s">
        <v>641</v>
      </c>
      <c r="BR46" t="s">
        <v>81</v>
      </c>
      <c r="BS46" t="s">
        <v>801</v>
      </c>
      <c r="BT46" s="76" t="str">
        <f>HYPERLINK("https://www.webofscience.com/wos/woscc/full-record/WOS:000432932500003","View Record in Web of Science")</f>
        <v>View Record in Web of Science</v>
      </c>
      <c r="BU46" t="s">
        <v>115</v>
      </c>
      <c r="BV46" t="s">
        <v>81</v>
      </c>
      <c r="BW46" t="s">
        <v>81</v>
      </c>
      <c r="BX46" t="s">
        <v>116</v>
      </c>
    </row>
    <row r="47" spans="1:76" x14ac:dyDescent="0.25">
      <c r="A47" t="s">
        <v>77</v>
      </c>
      <c r="B47" t="s">
        <v>77</v>
      </c>
      <c r="C47" t="s">
        <v>77</v>
      </c>
      <c r="D47" t="s">
        <v>77</v>
      </c>
      <c r="E47" t="s">
        <v>802</v>
      </c>
      <c r="F47" t="s">
        <v>803</v>
      </c>
      <c r="G47" t="s">
        <v>804</v>
      </c>
      <c r="H47" t="s">
        <v>81</v>
      </c>
      <c r="I47" t="s">
        <v>82</v>
      </c>
      <c r="J47" t="s">
        <v>805</v>
      </c>
      <c r="K47" t="s">
        <v>806</v>
      </c>
      <c r="L47" t="s">
        <v>81</v>
      </c>
      <c r="M47" t="s">
        <v>81</v>
      </c>
      <c r="N47" t="s">
        <v>81</v>
      </c>
      <c r="O47" t="s">
        <v>807</v>
      </c>
      <c r="P47" t="s">
        <v>808</v>
      </c>
      <c r="Q47" t="s">
        <v>87</v>
      </c>
      <c r="R47" t="s">
        <v>81</v>
      </c>
      <c r="S47" t="s">
        <v>81</v>
      </c>
      <c r="T47" t="s">
        <v>81</v>
      </c>
      <c r="U47" t="s">
        <v>81</v>
      </c>
      <c r="V47" t="s">
        <v>809</v>
      </c>
      <c r="W47" t="s">
        <v>89</v>
      </c>
      <c r="X47" t="s">
        <v>81</v>
      </c>
      <c r="Y47" t="s">
        <v>81</v>
      </c>
      <c r="Z47" t="s">
        <v>90</v>
      </c>
      <c r="AA47" t="s">
        <v>91</v>
      </c>
      <c r="AB47" t="s">
        <v>81</v>
      </c>
      <c r="AC47" t="s">
        <v>81</v>
      </c>
      <c r="AD47" t="s">
        <v>81</v>
      </c>
      <c r="AE47" t="s">
        <v>81</v>
      </c>
      <c r="AF47" t="s">
        <v>81</v>
      </c>
      <c r="AG47" t="s">
        <v>810</v>
      </c>
      <c r="AH47" t="s">
        <v>811</v>
      </c>
      <c r="AI47" t="s">
        <v>812</v>
      </c>
      <c r="AJ47" t="s">
        <v>81</v>
      </c>
      <c r="AK47" t="s">
        <v>81</v>
      </c>
      <c r="AL47" t="s">
        <v>813</v>
      </c>
      <c r="AM47" s="455">
        <v>1</v>
      </c>
      <c r="AN47" s="455">
        <v>1</v>
      </c>
      <c r="AO47" t="s">
        <v>77</v>
      </c>
      <c r="AP47" t="s">
        <v>285</v>
      </c>
      <c r="AQ47" t="s">
        <v>154</v>
      </c>
      <c r="AR47" t="s">
        <v>155</v>
      </c>
      <c r="AS47" t="s">
        <v>156</v>
      </c>
      <c r="AT47" t="s">
        <v>101</v>
      </c>
      <c r="AU47" t="s">
        <v>81</v>
      </c>
      <c r="AV47" t="s">
        <v>81</v>
      </c>
      <c r="AW47" t="s">
        <v>102</v>
      </c>
      <c r="AX47" t="s">
        <v>103</v>
      </c>
      <c r="AY47" t="s">
        <v>317</v>
      </c>
      <c r="AZ47" t="s">
        <v>317</v>
      </c>
      <c r="BA47" t="s">
        <v>234</v>
      </c>
      <c r="BB47" t="s">
        <v>96</v>
      </c>
      <c r="BC47" t="s">
        <v>81</v>
      </c>
      <c r="BD47" t="s">
        <v>81</v>
      </c>
      <c r="BE47" t="s">
        <v>81</v>
      </c>
      <c r="BF47" t="s">
        <v>81</v>
      </c>
      <c r="BG47" t="s">
        <v>370</v>
      </c>
      <c r="BH47" t="s">
        <v>128</v>
      </c>
      <c r="BI47" t="s">
        <v>81</v>
      </c>
      <c r="BJ47" t="s">
        <v>814</v>
      </c>
      <c r="BK47" s="77" t="str">
        <f>HYPERLINK("http://dx.doi.org/10.20472/ES.2017.6.1.004","http://dx.doi.org/10.20472/ES.2017.6.1.004")</f>
        <v>http://dx.doi.org/10.20472/ES.2017.6.1.004</v>
      </c>
      <c r="BL47" t="s">
        <v>81</v>
      </c>
      <c r="BM47" t="s">
        <v>81</v>
      </c>
      <c r="BN47" t="s">
        <v>188</v>
      </c>
      <c r="BO47" t="s">
        <v>111</v>
      </c>
      <c r="BP47" t="s">
        <v>112</v>
      </c>
      <c r="BQ47" t="s">
        <v>815</v>
      </c>
      <c r="BR47" t="s">
        <v>81</v>
      </c>
      <c r="BS47" t="s">
        <v>816</v>
      </c>
      <c r="BT47" s="78" t="str">
        <f>HYPERLINK("https://www.webofscience.com/wos/woscc/full-record/WOS:000401912700004","View Record in Web of Science")</f>
        <v>View Record in Web of Science</v>
      </c>
      <c r="BU47" t="s">
        <v>115</v>
      </c>
      <c r="BV47" t="s">
        <v>81</v>
      </c>
      <c r="BW47" t="s">
        <v>81</v>
      </c>
      <c r="BX47" t="s">
        <v>116</v>
      </c>
    </row>
    <row r="48" spans="1:76" x14ac:dyDescent="0.25">
      <c r="A48" t="s">
        <v>77</v>
      </c>
      <c r="B48" t="s">
        <v>77</v>
      </c>
      <c r="C48" t="s">
        <v>77</v>
      </c>
      <c r="D48" t="s">
        <v>77</v>
      </c>
      <c r="E48" t="s">
        <v>817</v>
      </c>
      <c r="F48" t="s">
        <v>818</v>
      </c>
      <c r="G48" t="s">
        <v>819</v>
      </c>
      <c r="H48" t="s">
        <v>81</v>
      </c>
      <c r="I48" t="s">
        <v>82</v>
      </c>
      <c r="J48" t="s">
        <v>820</v>
      </c>
      <c r="K48" t="s">
        <v>821</v>
      </c>
      <c r="L48" t="s">
        <v>81</v>
      </c>
      <c r="M48" t="s">
        <v>81</v>
      </c>
      <c r="N48" t="s">
        <v>81</v>
      </c>
      <c r="O48" t="s">
        <v>822</v>
      </c>
      <c r="P48" t="s">
        <v>823</v>
      </c>
      <c r="Q48" t="s">
        <v>87</v>
      </c>
      <c r="R48" t="s">
        <v>81</v>
      </c>
      <c r="S48" t="s">
        <v>81</v>
      </c>
      <c r="T48" t="s">
        <v>81</v>
      </c>
      <c r="U48" t="s">
        <v>81</v>
      </c>
      <c r="V48" t="s">
        <v>824</v>
      </c>
      <c r="W48" t="s">
        <v>89</v>
      </c>
      <c r="X48" t="s">
        <v>81</v>
      </c>
      <c r="Y48" t="s">
        <v>81</v>
      </c>
      <c r="Z48" t="s">
        <v>90</v>
      </c>
      <c r="AA48" t="s">
        <v>91</v>
      </c>
      <c r="AB48" t="s">
        <v>81</v>
      </c>
      <c r="AC48" t="s">
        <v>81</v>
      </c>
      <c r="AD48" t="s">
        <v>81</v>
      </c>
      <c r="AE48" t="s">
        <v>81</v>
      </c>
      <c r="AF48" t="s">
        <v>81</v>
      </c>
      <c r="AG48" t="s">
        <v>825</v>
      </c>
      <c r="AH48" t="s">
        <v>81</v>
      </c>
      <c r="AI48" t="s">
        <v>826</v>
      </c>
      <c r="AJ48" t="s">
        <v>827</v>
      </c>
      <c r="AK48" t="s">
        <v>81</v>
      </c>
      <c r="AL48" t="s">
        <v>730</v>
      </c>
      <c r="AM48" s="455">
        <v>2</v>
      </c>
      <c r="AN48" s="455">
        <v>4</v>
      </c>
      <c r="AO48" t="s">
        <v>77</v>
      </c>
      <c r="AP48" t="s">
        <v>77</v>
      </c>
      <c r="AQ48" t="s">
        <v>131</v>
      </c>
      <c r="AR48" t="s">
        <v>132</v>
      </c>
      <c r="AS48" t="s">
        <v>133</v>
      </c>
      <c r="AT48" t="s">
        <v>81</v>
      </c>
      <c r="AU48" t="s">
        <v>101</v>
      </c>
      <c r="AV48" t="s">
        <v>81</v>
      </c>
      <c r="AW48" t="s">
        <v>102</v>
      </c>
      <c r="AX48" t="s">
        <v>103</v>
      </c>
      <c r="AY48" t="s">
        <v>333</v>
      </c>
      <c r="AZ48" t="s">
        <v>333</v>
      </c>
      <c r="BA48" t="s">
        <v>117</v>
      </c>
      <c r="BB48" t="s">
        <v>135</v>
      </c>
      <c r="BC48" t="s">
        <v>81</v>
      </c>
      <c r="BD48" t="s">
        <v>81</v>
      </c>
      <c r="BE48" t="s">
        <v>81</v>
      </c>
      <c r="BF48" t="s">
        <v>81</v>
      </c>
      <c r="BG48" t="s">
        <v>755</v>
      </c>
      <c r="BH48" t="s">
        <v>828</v>
      </c>
      <c r="BI48" t="s">
        <v>81</v>
      </c>
      <c r="BJ48" t="s">
        <v>81</v>
      </c>
      <c r="BK48" t="s">
        <v>81</v>
      </c>
      <c r="BL48" t="s">
        <v>81</v>
      </c>
      <c r="BM48" t="s">
        <v>81</v>
      </c>
      <c r="BN48" t="s">
        <v>351</v>
      </c>
      <c r="BO48" t="s">
        <v>111</v>
      </c>
      <c r="BP48" t="s">
        <v>112</v>
      </c>
      <c r="BQ48" t="s">
        <v>556</v>
      </c>
      <c r="BR48" t="s">
        <v>81</v>
      </c>
      <c r="BS48" t="s">
        <v>829</v>
      </c>
      <c r="BT48" s="79" t="str">
        <f>HYPERLINK("https://www.webofscience.com/wos/woscc/full-record/WOS:000218860900003","View Record in Web of Science")</f>
        <v>View Record in Web of Science</v>
      </c>
      <c r="BU48" t="s">
        <v>81</v>
      </c>
      <c r="BV48" t="s">
        <v>81</v>
      </c>
      <c r="BW48" t="s">
        <v>81</v>
      </c>
      <c r="BX48" t="s">
        <v>116</v>
      </c>
    </row>
    <row r="49" spans="1:76" x14ac:dyDescent="0.25">
      <c r="A49" t="s">
        <v>77</v>
      </c>
      <c r="B49" t="s">
        <v>77</v>
      </c>
      <c r="C49" t="s">
        <v>77</v>
      </c>
      <c r="D49" t="s">
        <v>77</v>
      </c>
      <c r="E49" t="s">
        <v>830</v>
      </c>
      <c r="F49" t="s">
        <v>831</v>
      </c>
      <c r="G49" t="s">
        <v>832</v>
      </c>
      <c r="H49" t="s">
        <v>81</v>
      </c>
      <c r="I49" t="s">
        <v>82</v>
      </c>
      <c r="J49" t="s">
        <v>833</v>
      </c>
      <c r="K49" t="s">
        <v>834</v>
      </c>
      <c r="L49" t="s">
        <v>81</v>
      </c>
      <c r="M49" t="s">
        <v>81</v>
      </c>
      <c r="N49" t="s">
        <v>81</v>
      </c>
      <c r="O49" t="s">
        <v>835</v>
      </c>
      <c r="P49" t="s">
        <v>836</v>
      </c>
      <c r="Q49" t="s">
        <v>87</v>
      </c>
      <c r="R49" t="s">
        <v>81</v>
      </c>
      <c r="S49" t="s">
        <v>81</v>
      </c>
      <c r="T49" t="s">
        <v>81</v>
      </c>
      <c r="U49" t="s">
        <v>81</v>
      </c>
      <c r="V49" t="s">
        <v>837</v>
      </c>
      <c r="W49" t="s">
        <v>89</v>
      </c>
      <c r="X49" t="s">
        <v>81</v>
      </c>
      <c r="Y49" t="s">
        <v>81</v>
      </c>
      <c r="Z49" t="s">
        <v>90</v>
      </c>
      <c r="AA49" t="s">
        <v>91</v>
      </c>
      <c r="AB49" t="s">
        <v>81</v>
      </c>
      <c r="AC49" t="s">
        <v>81</v>
      </c>
      <c r="AD49" t="s">
        <v>81</v>
      </c>
      <c r="AE49" t="s">
        <v>81</v>
      </c>
      <c r="AF49" t="s">
        <v>81</v>
      </c>
      <c r="AG49" t="s">
        <v>838</v>
      </c>
      <c r="AH49" t="s">
        <v>81</v>
      </c>
      <c r="AI49" t="s">
        <v>81</v>
      </c>
      <c r="AJ49" t="s">
        <v>81</v>
      </c>
      <c r="AK49" t="s">
        <v>81</v>
      </c>
      <c r="AL49" t="s">
        <v>554</v>
      </c>
      <c r="AM49" s="455">
        <v>7</v>
      </c>
      <c r="AN49" s="455">
        <v>10</v>
      </c>
      <c r="AO49" t="s">
        <v>77</v>
      </c>
      <c r="AP49" t="s">
        <v>77</v>
      </c>
      <c r="AQ49" t="s">
        <v>154</v>
      </c>
      <c r="AR49" t="s">
        <v>155</v>
      </c>
      <c r="AS49" t="s">
        <v>156</v>
      </c>
      <c r="AT49" t="s">
        <v>101</v>
      </c>
      <c r="AU49" t="s">
        <v>81</v>
      </c>
      <c r="AV49" t="s">
        <v>81</v>
      </c>
      <c r="AW49" t="s">
        <v>102</v>
      </c>
      <c r="AX49" t="s">
        <v>103</v>
      </c>
      <c r="AY49" t="s">
        <v>333</v>
      </c>
      <c r="AZ49" t="s">
        <v>333</v>
      </c>
      <c r="BA49" t="s">
        <v>117</v>
      </c>
      <c r="BB49" t="s">
        <v>135</v>
      </c>
      <c r="BC49" t="s">
        <v>81</v>
      </c>
      <c r="BD49" t="s">
        <v>81</v>
      </c>
      <c r="BE49" t="s">
        <v>81</v>
      </c>
      <c r="BF49" t="s">
        <v>81</v>
      </c>
      <c r="BG49" t="s">
        <v>480</v>
      </c>
      <c r="BH49" t="s">
        <v>839</v>
      </c>
      <c r="BI49" t="s">
        <v>81</v>
      </c>
      <c r="BJ49" t="s">
        <v>81</v>
      </c>
      <c r="BK49" t="s">
        <v>81</v>
      </c>
      <c r="BL49" t="s">
        <v>81</v>
      </c>
      <c r="BM49" t="s">
        <v>81</v>
      </c>
      <c r="BN49" t="s">
        <v>730</v>
      </c>
      <c r="BO49" t="s">
        <v>111</v>
      </c>
      <c r="BP49" t="s">
        <v>112</v>
      </c>
      <c r="BQ49" t="s">
        <v>556</v>
      </c>
      <c r="BR49" t="s">
        <v>81</v>
      </c>
      <c r="BS49" t="s">
        <v>840</v>
      </c>
      <c r="BT49" s="80" t="str">
        <f>HYPERLINK("https://www.webofscience.com/wos/woscc/full-record/WOS:000218860900004","View Record in Web of Science")</f>
        <v>View Record in Web of Science</v>
      </c>
      <c r="BU49" t="s">
        <v>81</v>
      </c>
      <c r="BV49" t="s">
        <v>81</v>
      </c>
      <c r="BW49" t="s">
        <v>81</v>
      </c>
      <c r="BX49" t="s">
        <v>116</v>
      </c>
    </row>
    <row r="50" spans="1:76" x14ac:dyDescent="0.25">
      <c r="A50" t="s">
        <v>77</v>
      </c>
      <c r="B50" t="s">
        <v>77</v>
      </c>
      <c r="C50" t="s">
        <v>77</v>
      </c>
      <c r="D50" t="s">
        <v>77</v>
      </c>
      <c r="E50" t="s">
        <v>841</v>
      </c>
      <c r="F50" t="s">
        <v>842</v>
      </c>
      <c r="G50" t="s">
        <v>843</v>
      </c>
      <c r="H50" t="s">
        <v>81</v>
      </c>
      <c r="I50" t="s">
        <v>82</v>
      </c>
      <c r="J50" t="s">
        <v>844</v>
      </c>
      <c r="K50" t="s">
        <v>845</v>
      </c>
      <c r="L50" t="s">
        <v>81</v>
      </c>
      <c r="M50" t="s">
        <v>81</v>
      </c>
      <c r="N50" t="s">
        <v>81</v>
      </c>
      <c r="O50" t="s">
        <v>846</v>
      </c>
      <c r="P50" t="s">
        <v>81</v>
      </c>
      <c r="Q50" t="s">
        <v>87</v>
      </c>
      <c r="R50" t="s">
        <v>81</v>
      </c>
      <c r="S50" t="s">
        <v>81</v>
      </c>
      <c r="T50" t="s">
        <v>81</v>
      </c>
      <c r="U50" t="s">
        <v>81</v>
      </c>
      <c r="V50" t="s">
        <v>847</v>
      </c>
      <c r="W50" t="s">
        <v>89</v>
      </c>
      <c r="X50" t="s">
        <v>81</v>
      </c>
      <c r="Y50" t="s">
        <v>81</v>
      </c>
      <c r="Z50" t="s">
        <v>90</v>
      </c>
      <c r="AA50" t="s">
        <v>91</v>
      </c>
      <c r="AB50" t="s">
        <v>81</v>
      </c>
      <c r="AC50" t="s">
        <v>81</v>
      </c>
      <c r="AD50" t="s">
        <v>81</v>
      </c>
      <c r="AE50" t="s">
        <v>81</v>
      </c>
      <c r="AF50" t="s">
        <v>81</v>
      </c>
      <c r="AG50" t="s">
        <v>848</v>
      </c>
      <c r="AH50" t="s">
        <v>81</v>
      </c>
      <c r="AI50" t="s">
        <v>81</v>
      </c>
      <c r="AJ50" t="s">
        <v>81</v>
      </c>
      <c r="AK50" t="s">
        <v>81</v>
      </c>
      <c r="AL50" t="s">
        <v>127</v>
      </c>
      <c r="AM50" s="455">
        <v>4</v>
      </c>
      <c r="AN50" s="455">
        <v>4</v>
      </c>
      <c r="AO50" t="s">
        <v>77</v>
      </c>
      <c r="AP50" t="s">
        <v>136</v>
      </c>
      <c r="AQ50" t="s">
        <v>131</v>
      </c>
      <c r="AR50" t="s">
        <v>132</v>
      </c>
      <c r="AS50" t="s">
        <v>133</v>
      </c>
      <c r="AT50" t="s">
        <v>81</v>
      </c>
      <c r="AU50" t="s">
        <v>101</v>
      </c>
      <c r="AV50" t="s">
        <v>81</v>
      </c>
      <c r="AW50" t="s">
        <v>102</v>
      </c>
      <c r="AX50" t="s">
        <v>103</v>
      </c>
      <c r="AY50" t="s">
        <v>214</v>
      </c>
      <c r="AZ50" t="s">
        <v>214</v>
      </c>
      <c r="BA50" t="s">
        <v>213</v>
      </c>
      <c r="BB50" t="s">
        <v>106</v>
      </c>
      <c r="BC50" t="s">
        <v>81</v>
      </c>
      <c r="BD50" t="s">
        <v>81</v>
      </c>
      <c r="BE50" t="s">
        <v>81</v>
      </c>
      <c r="BF50" t="s">
        <v>81</v>
      </c>
      <c r="BG50" t="s">
        <v>96</v>
      </c>
      <c r="BH50" t="s">
        <v>110</v>
      </c>
      <c r="BI50" t="s">
        <v>81</v>
      </c>
      <c r="BJ50" t="s">
        <v>849</v>
      </c>
      <c r="BK50" s="81" t="str">
        <f>HYPERLINK("http://dx.doi.org/10.52950/ES.2022.11.2.001","http://dx.doi.org/10.52950/ES.2022.11.2.001")</f>
        <v>http://dx.doi.org/10.52950/ES.2022.11.2.001</v>
      </c>
      <c r="BL50" t="s">
        <v>81</v>
      </c>
      <c r="BM50" t="s">
        <v>81</v>
      </c>
      <c r="BN50" t="s">
        <v>110</v>
      </c>
      <c r="BO50" t="s">
        <v>111</v>
      </c>
      <c r="BP50" t="s">
        <v>112</v>
      </c>
      <c r="BQ50" t="s">
        <v>219</v>
      </c>
      <c r="BR50" t="s">
        <v>81</v>
      </c>
      <c r="BS50" t="s">
        <v>850</v>
      </c>
      <c r="BT50" s="82" t="str">
        <f>HYPERLINK("https://www.webofscience.com/wos/woscc/full-record/WOS:000901443200002","View Record in Web of Science")</f>
        <v>View Record in Web of Science</v>
      </c>
      <c r="BU50" t="s">
        <v>115</v>
      </c>
      <c r="BV50" t="s">
        <v>81</v>
      </c>
      <c r="BW50" t="s">
        <v>81</v>
      </c>
      <c r="BX50" t="s">
        <v>116</v>
      </c>
    </row>
    <row r="51" spans="1:76" x14ac:dyDescent="0.25">
      <c r="A51" t="s">
        <v>77</v>
      </c>
      <c r="B51" t="s">
        <v>77</v>
      </c>
      <c r="C51" t="s">
        <v>77</v>
      </c>
      <c r="D51" t="s">
        <v>77</v>
      </c>
      <c r="E51" t="s">
        <v>851</v>
      </c>
      <c r="F51" t="s">
        <v>852</v>
      </c>
      <c r="G51" t="s">
        <v>853</v>
      </c>
      <c r="H51" t="s">
        <v>81</v>
      </c>
      <c r="I51" t="s">
        <v>82</v>
      </c>
      <c r="J51" t="s">
        <v>854</v>
      </c>
      <c r="K51" t="s">
        <v>855</v>
      </c>
      <c r="L51" t="s">
        <v>81</v>
      </c>
      <c r="M51" t="s">
        <v>81</v>
      </c>
      <c r="N51" t="s">
        <v>856</v>
      </c>
      <c r="O51" t="s">
        <v>857</v>
      </c>
      <c r="P51" t="s">
        <v>124</v>
      </c>
      <c r="Q51" t="s">
        <v>87</v>
      </c>
      <c r="R51" t="s">
        <v>81</v>
      </c>
      <c r="S51" t="s">
        <v>81</v>
      </c>
      <c r="T51" t="s">
        <v>81</v>
      </c>
      <c r="U51" t="s">
        <v>81</v>
      </c>
      <c r="V51" t="s">
        <v>858</v>
      </c>
      <c r="W51" t="s">
        <v>89</v>
      </c>
      <c r="X51" t="s">
        <v>81</v>
      </c>
      <c r="Y51" t="s">
        <v>81</v>
      </c>
      <c r="Z51" t="s">
        <v>90</v>
      </c>
      <c r="AA51" t="s">
        <v>91</v>
      </c>
      <c r="AB51" t="s">
        <v>81</v>
      </c>
      <c r="AC51" t="s">
        <v>81</v>
      </c>
      <c r="AD51" t="s">
        <v>81</v>
      </c>
      <c r="AE51" t="s">
        <v>81</v>
      </c>
      <c r="AF51" t="s">
        <v>81</v>
      </c>
      <c r="AG51" t="s">
        <v>859</v>
      </c>
      <c r="AH51" t="s">
        <v>860</v>
      </c>
      <c r="AI51" t="s">
        <v>861</v>
      </c>
      <c r="AJ51" t="s">
        <v>862</v>
      </c>
      <c r="AK51" t="s">
        <v>81</v>
      </c>
      <c r="AL51" t="s">
        <v>730</v>
      </c>
      <c r="AM51" s="455">
        <v>3</v>
      </c>
      <c r="AN51" s="455">
        <v>4</v>
      </c>
      <c r="AO51" t="s">
        <v>96</v>
      </c>
      <c r="AP51" t="s">
        <v>213</v>
      </c>
      <c r="AQ51" t="s">
        <v>131</v>
      </c>
      <c r="AR51" t="s">
        <v>132</v>
      </c>
      <c r="AS51" t="s">
        <v>133</v>
      </c>
      <c r="AT51" t="s">
        <v>81</v>
      </c>
      <c r="AU51" t="s">
        <v>101</v>
      </c>
      <c r="AV51" t="s">
        <v>81</v>
      </c>
      <c r="AW51" t="s">
        <v>102</v>
      </c>
      <c r="AX51" t="s">
        <v>103</v>
      </c>
      <c r="AY51" t="s">
        <v>669</v>
      </c>
      <c r="AZ51" t="s">
        <v>669</v>
      </c>
      <c r="BA51" t="s">
        <v>136</v>
      </c>
      <c r="BB51" t="s">
        <v>106</v>
      </c>
      <c r="BC51" t="s">
        <v>81</v>
      </c>
      <c r="BD51" t="s">
        <v>81</v>
      </c>
      <c r="BE51" t="s">
        <v>81</v>
      </c>
      <c r="BF51" t="s">
        <v>81</v>
      </c>
      <c r="BG51" t="s">
        <v>863</v>
      </c>
      <c r="BH51" t="s">
        <v>864</v>
      </c>
      <c r="BI51" t="s">
        <v>81</v>
      </c>
      <c r="BJ51" t="s">
        <v>865</v>
      </c>
      <c r="BK51" s="83" t="str">
        <f>HYPERLINK("http://dx.doi.org/10.52950/ES.2021.10.2.008","http://dx.doi.org/10.52950/ES.2021.10.2.008")</f>
        <v>http://dx.doi.org/10.52950/ES.2021.10.2.008</v>
      </c>
      <c r="BL51" t="s">
        <v>81</v>
      </c>
      <c r="BM51" t="s">
        <v>81</v>
      </c>
      <c r="BN51" t="s">
        <v>97</v>
      </c>
      <c r="BO51" t="s">
        <v>111</v>
      </c>
      <c r="BP51" t="s">
        <v>112</v>
      </c>
      <c r="BQ51" t="s">
        <v>772</v>
      </c>
      <c r="BR51" t="s">
        <v>81</v>
      </c>
      <c r="BS51" t="s">
        <v>866</v>
      </c>
      <c r="BT51" s="84" t="str">
        <f>HYPERLINK("https://www.webofscience.com/wos/woscc/full-record/WOS:000735775500008","View Record in Web of Science")</f>
        <v>View Record in Web of Science</v>
      </c>
      <c r="BU51" t="s">
        <v>115</v>
      </c>
      <c r="BV51" t="s">
        <v>81</v>
      </c>
      <c r="BW51" t="s">
        <v>81</v>
      </c>
      <c r="BX51" t="s">
        <v>116</v>
      </c>
    </row>
    <row r="52" spans="1:76" x14ac:dyDescent="0.25">
      <c r="A52" t="s">
        <v>77</v>
      </c>
      <c r="B52" t="s">
        <v>77</v>
      </c>
      <c r="C52" t="s">
        <v>77</v>
      </c>
      <c r="D52" t="s">
        <v>77</v>
      </c>
      <c r="E52" t="s">
        <v>867</v>
      </c>
      <c r="F52" t="s">
        <v>868</v>
      </c>
      <c r="G52" t="s">
        <v>869</v>
      </c>
      <c r="H52" t="s">
        <v>81</v>
      </c>
      <c r="I52" t="s">
        <v>82</v>
      </c>
      <c r="J52" t="s">
        <v>870</v>
      </c>
      <c r="K52" t="s">
        <v>871</v>
      </c>
      <c r="L52" t="s">
        <v>81</v>
      </c>
      <c r="M52" t="s">
        <v>81</v>
      </c>
      <c r="N52" t="s">
        <v>81</v>
      </c>
      <c r="O52" t="s">
        <v>872</v>
      </c>
      <c r="P52" t="s">
        <v>607</v>
      </c>
      <c r="Q52" t="s">
        <v>87</v>
      </c>
      <c r="R52" t="s">
        <v>81</v>
      </c>
      <c r="S52" t="s">
        <v>81</v>
      </c>
      <c r="T52" t="s">
        <v>81</v>
      </c>
      <c r="U52" t="s">
        <v>81</v>
      </c>
      <c r="V52" t="s">
        <v>873</v>
      </c>
      <c r="W52" t="s">
        <v>89</v>
      </c>
      <c r="X52" t="s">
        <v>81</v>
      </c>
      <c r="Y52" t="s">
        <v>81</v>
      </c>
      <c r="Z52" t="s">
        <v>90</v>
      </c>
      <c r="AA52" t="s">
        <v>91</v>
      </c>
      <c r="AB52" t="s">
        <v>81</v>
      </c>
      <c r="AC52" t="s">
        <v>81</v>
      </c>
      <c r="AD52" t="s">
        <v>81</v>
      </c>
      <c r="AE52" t="s">
        <v>81</v>
      </c>
      <c r="AF52" t="s">
        <v>81</v>
      </c>
      <c r="AG52" t="s">
        <v>874</v>
      </c>
      <c r="AH52" t="s">
        <v>875</v>
      </c>
      <c r="AI52" t="s">
        <v>876</v>
      </c>
      <c r="AJ52" t="s">
        <v>81</v>
      </c>
      <c r="AK52" t="s">
        <v>81</v>
      </c>
      <c r="AL52" t="s">
        <v>267</v>
      </c>
      <c r="AM52" s="455">
        <v>2</v>
      </c>
      <c r="AN52" s="455">
        <v>2</v>
      </c>
      <c r="AO52" t="s">
        <v>77</v>
      </c>
      <c r="AP52" t="s">
        <v>234</v>
      </c>
      <c r="AQ52" t="s">
        <v>154</v>
      </c>
      <c r="AR52" t="s">
        <v>155</v>
      </c>
      <c r="AS52" t="s">
        <v>156</v>
      </c>
      <c r="AT52" t="s">
        <v>101</v>
      </c>
      <c r="AU52" t="s">
        <v>81</v>
      </c>
      <c r="AV52" t="s">
        <v>81</v>
      </c>
      <c r="AW52" t="s">
        <v>102</v>
      </c>
      <c r="AX52" t="s">
        <v>103</v>
      </c>
      <c r="AY52" t="s">
        <v>509</v>
      </c>
      <c r="AZ52" t="s">
        <v>509</v>
      </c>
      <c r="BA52" t="s">
        <v>285</v>
      </c>
      <c r="BB52" t="s">
        <v>106</v>
      </c>
      <c r="BC52" t="s">
        <v>81</v>
      </c>
      <c r="BD52" t="s">
        <v>81</v>
      </c>
      <c r="BE52" t="s">
        <v>81</v>
      </c>
      <c r="BF52" t="s">
        <v>81</v>
      </c>
      <c r="BG52" t="s">
        <v>171</v>
      </c>
      <c r="BH52" t="s">
        <v>877</v>
      </c>
      <c r="BI52" t="s">
        <v>81</v>
      </c>
      <c r="BJ52" t="s">
        <v>878</v>
      </c>
      <c r="BK52" s="85" t="str">
        <f>HYPERLINK("http://dx.doi.org/10.20472/ES.2019.8.2.011","http://dx.doi.org/10.20472/ES.2019.8.2.011")</f>
        <v>http://dx.doi.org/10.20472/ES.2019.8.2.011</v>
      </c>
      <c r="BL52" t="s">
        <v>81</v>
      </c>
      <c r="BM52" t="s">
        <v>81</v>
      </c>
      <c r="BN52" t="s">
        <v>212</v>
      </c>
      <c r="BO52" t="s">
        <v>111</v>
      </c>
      <c r="BP52" t="s">
        <v>112</v>
      </c>
      <c r="BQ52" t="s">
        <v>627</v>
      </c>
      <c r="BR52" t="s">
        <v>81</v>
      </c>
      <c r="BS52" t="s">
        <v>879</v>
      </c>
      <c r="BT52" s="86" t="str">
        <f>HYPERLINK("https://www.webofscience.com/wos/woscc/full-record/WOS:000503977600011","View Record in Web of Science")</f>
        <v>View Record in Web of Science</v>
      </c>
      <c r="BU52" t="s">
        <v>115</v>
      </c>
      <c r="BV52" t="s">
        <v>81</v>
      </c>
      <c r="BW52" t="s">
        <v>81</v>
      </c>
      <c r="BX52" t="s">
        <v>116</v>
      </c>
    </row>
    <row r="53" spans="1:76" x14ac:dyDescent="0.25">
      <c r="A53" t="s">
        <v>77</v>
      </c>
      <c r="B53" t="s">
        <v>77</v>
      </c>
      <c r="C53" t="s">
        <v>77</v>
      </c>
      <c r="D53" t="s">
        <v>77</v>
      </c>
      <c r="E53" t="s">
        <v>880</v>
      </c>
      <c r="F53" t="s">
        <v>881</v>
      </c>
      <c r="G53" t="s">
        <v>882</v>
      </c>
      <c r="H53" t="s">
        <v>81</v>
      </c>
      <c r="I53" t="s">
        <v>82</v>
      </c>
      <c r="J53" t="s">
        <v>883</v>
      </c>
      <c r="K53" t="s">
        <v>884</v>
      </c>
      <c r="L53" t="s">
        <v>81</v>
      </c>
      <c r="M53" t="s">
        <v>81</v>
      </c>
      <c r="N53" t="s">
        <v>81</v>
      </c>
      <c r="O53" t="s">
        <v>885</v>
      </c>
      <c r="P53" t="s">
        <v>607</v>
      </c>
      <c r="Q53" t="s">
        <v>87</v>
      </c>
      <c r="R53" t="s">
        <v>81</v>
      </c>
      <c r="S53" t="s">
        <v>81</v>
      </c>
      <c r="T53" t="s">
        <v>81</v>
      </c>
      <c r="U53" t="s">
        <v>81</v>
      </c>
      <c r="V53" t="s">
        <v>886</v>
      </c>
      <c r="W53" t="s">
        <v>89</v>
      </c>
      <c r="X53" t="s">
        <v>81</v>
      </c>
      <c r="Y53" t="s">
        <v>81</v>
      </c>
      <c r="Z53" t="s">
        <v>90</v>
      </c>
      <c r="AA53" t="s">
        <v>91</v>
      </c>
      <c r="AB53" t="s">
        <v>81</v>
      </c>
      <c r="AC53" t="s">
        <v>81</v>
      </c>
      <c r="AD53" t="s">
        <v>81</v>
      </c>
      <c r="AE53" t="s">
        <v>81</v>
      </c>
      <c r="AF53" t="s">
        <v>81</v>
      </c>
      <c r="AG53" t="s">
        <v>887</v>
      </c>
      <c r="AH53" t="s">
        <v>888</v>
      </c>
      <c r="AI53" t="s">
        <v>889</v>
      </c>
      <c r="AJ53" t="s">
        <v>81</v>
      </c>
      <c r="AK53" t="s">
        <v>81</v>
      </c>
      <c r="AL53" t="s">
        <v>481</v>
      </c>
      <c r="AM53" s="455">
        <v>3</v>
      </c>
      <c r="AN53" s="455">
        <v>3</v>
      </c>
      <c r="AO53" t="s">
        <v>77</v>
      </c>
      <c r="AP53" t="s">
        <v>213</v>
      </c>
      <c r="AQ53" t="s">
        <v>154</v>
      </c>
      <c r="AR53" t="s">
        <v>155</v>
      </c>
      <c r="AS53" t="s">
        <v>156</v>
      </c>
      <c r="AT53" t="s">
        <v>101</v>
      </c>
      <c r="AU53" t="s">
        <v>81</v>
      </c>
      <c r="AV53" t="s">
        <v>81</v>
      </c>
      <c r="AW53" t="s">
        <v>102</v>
      </c>
      <c r="AX53" t="s">
        <v>103</v>
      </c>
      <c r="AY53" t="s">
        <v>104</v>
      </c>
      <c r="AZ53" t="s">
        <v>104</v>
      </c>
      <c r="BA53" t="s">
        <v>105</v>
      </c>
      <c r="BB53" t="s">
        <v>106</v>
      </c>
      <c r="BC53" t="s">
        <v>81</v>
      </c>
      <c r="BD53" t="s">
        <v>81</v>
      </c>
      <c r="BE53" t="s">
        <v>81</v>
      </c>
      <c r="BF53" t="s">
        <v>81</v>
      </c>
      <c r="BG53" t="s">
        <v>890</v>
      </c>
      <c r="BH53" t="s">
        <v>891</v>
      </c>
      <c r="BI53" t="s">
        <v>81</v>
      </c>
      <c r="BJ53" t="s">
        <v>892</v>
      </c>
      <c r="BK53" s="87" t="str">
        <f>HYPERLINK("http://dx.doi.org/10.20472/ES.2018.7.2.005","http://dx.doi.org/10.20472/ES.2018.7.2.005")</f>
        <v>http://dx.doi.org/10.20472/ES.2018.7.2.005</v>
      </c>
      <c r="BL53" t="s">
        <v>81</v>
      </c>
      <c r="BM53" t="s">
        <v>81</v>
      </c>
      <c r="BN53" t="s">
        <v>153</v>
      </c>
      <c r="BO53" t="s">
        <v>111</v>
      </c>
      <c r="BP53" t="s">
        <v>112</v>
      </c>
      <c r="BQ53" t="s">
        <v>113</v>
      </c>
      <c r="BR53" t="s">
        <v>81</v>
      </c>
      <c r="BS53" t="s">
        <v>893</v>
      </c>
      <c r="BT53" s="88" t="str">
        <f>HYPERLINK("https://www.webofscience.com/wos/woscc/full-record/WOS:000450671500005","View Record in Web of Science")</f>
        <v>View Record in Web of Science</v>
      </c>
      <c r="BU53" t="s">
        <v>115</v>
      </c>
      <c r="BV53" t="s">
        <v>81</v>
      </c>
      <c r="BW53" t="s">
        <v>81</v>
      </c>
      <c r="BX53" t="s">
        <v>116</v>
      </c>
    </row>
    <row r="54" spans="1:76" x14ac:dyDescent="0.25">
      <c r="A54" t="s">
        <v>77</v>
      </c>
      <c r="B54" t="s">
        <v>77</v>
      </c>
      <c r="C54" t="s">
        <v>96</v>
      </c>
      <c r="D54" t="s">
        <v>96</v>
      </c>
      <c r="E54" t="s">
        <v>894</v>
      </c>
      <c r="F54" t="s">
        <v>895</v>
      </c>
      <c r="G54" t="s">
        <v>896</v>
      </c>
      <c r="H54" t="s">
        <v>81</v>
      </c>
      <c r="I54" t="s">
        <v>82</v>
      </c>
      <c r="J54" t="s">
        <v>897</v>
      </c>
      <c r="K54" t="s">
        <v>898</v>
      </c>
      <c r="L54" t="s">
        <v>81</v>
      </c>
      <c r="M54" t="s">
        <v>81</v>
      </c>
      <c r="N54" t="s">
        <v>81</v>
      </c>
      <c r="O54" t="s">
        <v>899</v>
      </c>
      <c r="P54" t="s">
        <v>124</v>
      </c>
      <c r="Q54" t="s">
        <v>87</v>
      </c>
      <c r="R54" t="s">
        <v>81</v>
      </c>
      <c r="S54" t="s">
        <v>81</v>
      </c>
      <c r="T54" t="s">
        <v>81</v>
      </c>
      <c r="U54" t="s">
        <v>81</v>
      </c>
      <c r="V54" t="s">
        <v>900</v>
      </c>
      <c r="W54" t="s">
        <v>89</v>
      </c>
      <c r="X54" t="s">
        <v>81</v>
      </c>
      <c r="Y54" t="s">
        <v>81</v>
      </c>
      <c r="Z54" t="s">
        <v>90</v>
      </c>
      <c r="AA54" t="s">
        <v>91</v>
      </c>
      <c r="AB54" t="s">
        <v>81</v>
      </c>
      <c r="AC54" t="s">
        <v>81</v>
      </c>
      <c r="AD54" t="s">
        <v>81</v>
      </c>
      <c r="AE54" t="s">
        <v>81</v>
      </c>
      <c r="AF54" t="s">
        <v>81</v>
      </c>
      <c r="AG54" t="s">
        <v>901</v>
      </c>
      <c r="AH54" t="s">
        <v>902</v>
      </c>
      <c r="AI54" t="s">
        <v>81</v>
      </c>
      <c r="AJ54" t="s">
        <v>81</v>
      </c>
      <c r="AK54" t="s">
        <v>81</v>
      </c>
      <c r="AL54" t="s">
        <v>526</v>
      </c>
      <c r="AM54" s="455">
        <v>3</v>
      </c>
      <c r="AN54" s="455">
        <v>4</v>
      </c>
      <c r="AO54" t="s">
        <v>77</v>
      </c>
      <c r="AP54" t="s">
        <v>96</v>
      </c>
      <c r="AQ54" t="s">
        <v>131</v>
      </c>
      <c r="AR54" t="s">
        <v>132</v>
      </c>
      <c r="AS54" t="s">
        <v>133</v>
      </c>
      <c r="AT54" t="s">
        <v>81</v>
      </c>
      <c r="AU54" t="s">
        <v>101</v>
      </c>
      <c r="AV54" t="s">
        <v>81</v>
      </c>
      <c r="AW54" t="s">
        <v>102</v>
      </c>
      <c r="AX54" t="s">
        <v>103</v>
      </c>
      <c r="AY54" t="s">
        <v>333</v>
      </c>
      <c r="AZ54" t="s">
        <v>333</v>
      </c>
      <c r="BA54" t="s">
        <v>117</v>
      </c>
      <c r="BB54" t="s">
        <v>106</v>
      </c>
      <c r="BC54" t="s">
        <v>81</v>
      </c>
      <c r="BD54" t="s">
        <v>81</v>
      </c>
      <c r="BE54" t="s">
        <v>81</v>
      </c>
      <c r="BF54" t="s">
        <v>81</v>
      </c>
      <c r="BG54" t="s">
        <v>755</v>
      </c>
      <c r="BH54" t="s">
        <v>480</v>
      </c>
      <c r="BI54" t="s">
        <v>81</v>
      </c>
      <c r="BJ54" t="s">
        <v>81</v>
      </c>
      <c r="BK54" t="s">
        <v>81</v>
      </c>
      <c r="BL54" t="s">
        <v>81</v>
      </c>
      <c r="BM54" t="s">
        <v>81</v>
      </c>
      <c r="BN54" t="s">
        <v>157</v>
      </c>
      <c r="BO54" t="s">
        <v>111</v>
      </c>
      <c r="BP54" t="s">
        <v>112</v>
      </c>
      <c r="BQ54" t="s">
        <v>903</v>
      </c>
      <c r="BR54" t="s">
        <v>81</v>
      </c>
      <c r="BS54" t="s">
        <v>904</v>
      </c>
      <c r="BT54" s="89" t="str">
        <f>HYPERLINK("https://www.webofscience.com/wos/woscc/full-record/WOS:000218857800004","View Record in Web of Science")</f>
        <v>View Record in Web of Science</v>
      </c>
      <c r="BU54" t="s">
        <v>81</v>
      </c>
      <c r="BV54" t="s">
        <v>81</v>
      </c>
      <c r="BW54" t="s">
        <v>81</v>
      </c>
      <c r="BX54" t="s">
        <v>116</v>
      </c>
    </row>
    <row r="55" spans="1:76" x14ac:dyDescent="0.25">
      <c r="A55" t="s">
        <v>77</v>
      </c>
      <c r="B55" t="s">
        <v>77</v>
      </c>
      <c r="C55" t="s">
        <v>77</v>
      </c>
      <c r="D55" t="s">
        <v>77</v>
      </c>
      <c r="E55" t="s">
        <v>905</v>
      </c>
      <c r="F55" t="s">
        <v>906</v>
      </c>
      <c r="G55" t="s">
        <v>907</v>
      </c>
      <c r="H55" t="s">
        <v>81</v>
      </c>
      <c r="I55" t="s">
        <v>82</v>
      </c>
      <c r="J55" t="s">
        <v>81</v>
      </c>
      <c r="K55" t="s">
        <v>908</v>
      </c>
      <c r="L55" t="s">
        <v>81</v>
      </c>
      <c r="M55" t="s">
        <v>81</v>
      </c>
      <c r="N55" t="s">
        <v>81</v>
      </c>
      <c r="O55" t="s">
        <v>81</v>
      </c>
      <c r="P55" t="s">
        <v>81</v>
      </c>
      <c r="Q55" t="s">
        <v>87</v>
      </c>
      <c r="R55" t="s">
        <v>81</v>
      </c>
      <c r="S55" t="s">
        <v>81</v>
      </c>
      <c r="T55" t="s">
        <v>81</v>
      </c>
      <c r="U55" t="s">
        <v>81</v>
      </c>
      <c r="V55" t="s">
        <v>909</v>
      </c>
      <c r="W55" t="s">
        <v>89</v>
      </c>
      <c r="X55" t="s">
        <v>81</v>
      </c>
      <c r="Y55" t="s">
        <v>81</v>
      </c>
      <c r="Z55" t="s">
        <v>90</v>
      </c>
      <c r="AA55" t="s">
        <v>91</v>
      </c>
      <c r="AB55" t="s">
        <v>81</v>
      </c>
      <c r="AC55" t="s">
        <v>81</v>
      </c>
      <c r="AD55" t="s">
        <v>81</v>
      </c>
      <c r="AE55" t="s">
        <v>81</v>
      </c>
      <c r="AF55" t="s">
        <v>81</v>
      </c>
      <c r="AG55" t="s">
        <v>910</v>
      </c>
      <c r="AH55" t="s">
        <v>81</v>
      </c>
      <c r="AI55" t="s">
        <v>911</v>
      </c>
      <c r="AJ55" t="s">
        <v>81</v>
      </c>
      <c r="AK55" t="s">
        <v>81</v>
      </c>
      <c r="AL55" t="s">
        <v>541</v>
      </c>
      <c r="AM55" s="455">
        <v>0</v>
      </c>
      <c r="AN55" s="455">
        <v>0</v>
      </c>
      <c r="AO55" t="s">
        <v>77</v>
      </c>
      <c r="AP55" t="s">
        <v>77</v>
      </c>
      <c r="AQ55" t="s">
        <v>154</v>
      </c>
      <c r="AR55" t="s">
        <v>155</v>
      </c>
      <c r="AS55" t="s">
        <v>156</v>
      </c>
      <c r="AT55" t="s">
        <v>101</v>
      </c>
      <c r="AU55" t="s">
        <v>81</v>
      </c>
      <c r="AV55" t="s">
        <v>81</v>
      </c>
      <c r="AW55" t="s">
        <v>102</v>
      </c>
      <c r="AX55" t="s">
        <v>103</v>
      </c>
      <c r="AY55" t="s">
        <v>169</v>
      </c>
      <c r="AZ55" t="s">
        <v>169</v>
      </c>
      <c r="BA55" t="s">
        <v>96</v>
      </c>
      <c r="BB55" t="s">
        <v>106</v>
      </c>
      <c r="BC55" t="s">
        <v>81</v>
      </c>
      <c r="BD55" t="s">
        <v>81</v>
      </c>
      <c r="BE55" t="s">
        <v>81</v>
      </c>
      <c r="BF55" t="s">
        <v>81</v>
      </c>
      <c r="BG55" t="s">
        <v>96</v>
      </c>
      <c r="BH55" t="s">
        <v>212</v>
      </c>
      <c r="BI55" t="s">
        <v>81</v>
      </c>
      <c r="BJ55" t="s">
        <v>81</v>
      </c>
      <c r="BK55" t="s">
        <v>81</v>
      </c>
      <c r="BL55" t="s">
        <v>81</v>
      </c>
      <c r="BM55" t="s">
        <v>81</v>
      </c>
      <c r="BN55" t="s">
        <v>212</v>
      </c>
      <c r="BO55" t="s">
        <v>111</v>
      </c>
      <c r="BP55" t="s">
        <v>112</v>
      </c>
      <c r="BQ55" t="s">
        <v>173</v>
      </c>
      <c r="BR55" t="s">
        <v>81</v>
      </c>
      <c r="BS55" t="s">
        <v>912</v>
      </c>
      <c r="BT55" s="90" t="str">
        <f>HYPERLINK("https://www.webofscience.com/wos/woscc/full-record/WOS:000218848700001","View Record in Web of Science")</f>
        <v>View Record in Web of Science</v>
      </c>
      <c r="BU55" t="s">
        <v>81</v>
      </c>
      <c r="BV55" t="s">
        <v>81</v>
      </c>
      <c r="BW55" t="s">
        <v>81</v>
      </c>
      <c r="BX55" t="s">
        <v>116</v>
      </c>
    </row>
    <row r="56" spans="1:76" x14ac:dyDescent="0.25">
      <c r="A56" t="s">
        <v>77</v>
      </c>
      <c r="B56" t="s">
        <v>77</v>
      </c>
      <c r="C56" t="s">
        <v>77</v>
      </c>
      <c r="D56" t="s">
        <v>77</v>
      </c>
      <c r="E56" t="s">
        <v>913</v>
      </c>
      <c r="F56" t="s">
        <v>914</v>
      </c>
      <c r="G56" t="s">
        <v>915</v>
      </c>
      <c r="H56" t="s">
        <v>81</v>
      </c>
      <c r="I56" t="s">
        <v>82</v>
      </c>
      <c r="J56" t="s">
        <v>81</v>
      </c>
      <c r="K56" t="s">
        <v>916</v>
      </c>
      <c r="L56" t="s">
        <v>917</v>
      </c>
      <c r="M56" t="s">
        <v>918</v>
      </c>
      <c r="N56" t="s">
        <v>919</v>
      </c>
      <c r="O56" t="s">
        <v>81</v>
      </c>
      <c r="P56" t="s">
        <v>81</v>
      </c>
      <c r="Q56" t="s">
        <v>87</v>
      </c>
      <c r="R56" t="s">
        <v>81</v>
      </c>
      <c r="S56" t="s">
        <v>81</v>
      </c>
      <c r="T56" t="s">
        <v>81</v>
      </c>
      <c r="U56" t="s">
        <v>81</v>
      </c>
      <c r="V56" t="s">
        <v>920</v>
      </c>
      <c r="W56" t="s">
        <v>89</v>
      </c>
      <c r="X56" t="s">
        <v>81</v>
      </c>
      <c r="Y56" t="s">
        <v>81</v>
      </c>
      <c r="Z56" t="s">
        <v>90</v>
      </c>
      <c r="AA56" t="s">
        <v>91</v>
      </c>
      <c r="AB56" t="s">
        <v>81</v>
      </c>
      <c r="AC56" t="s">
        <v>81</v>
      </c>
      <c r="AD56" t="s">
        <v>81</v>
      </c>
      <c r="AE56" t="s">
        <v>81</v>
      </c>
      <c r="AF56" t="s">
        <v>81</v>
      </c>
      <c r="AG56" t="s">
        <v>921</v>
      </c>
      <c r="AH56" t="s">
        <v>81</v>
      </c>
      <c r="AI56" t="s">
        <v>922</v>
      </c>
      <c r="AJ56" t="s">
        <v>81</v>
      </c>
      <c r="AK56" t="s">
        <v>81</v>
      </c>
      <c r="AL56" t="s">
        <v>651</v>
      </c>
      <c r="AM56" s="455">
        <v>0</v>
      </c>
      <c r="AN56" s="455">
        <v>0</v>
      </c>
      <c r="AO56" t="s">
        <v>77</v>
      </c>
      <c r="AP56" t="s">
        <v>96</v>
      </c>
      <c r="AQ56" t="s">
        <v>154</v>
      </c>
      <c r="AR56" t="s">
        <v>155</v>
      </c>
      <c r="AS56" t="s">
        <v>156</v>
      </c>
      <c r="AT56" t="s">
        <v>101</v>
      </c>
      <c r="AU56" t="s">
        <v>81</v>
      </c>
      <c r="AV56" t="s">
        <v>81</v>
      </c>
      <c r="AW56" t="s">
        <v>102</v>
      </c>
      <c r="AX56" t="s">
        <v>103</v>
      </c>
      <c r="AY56" t="s">
        <v>169</v>
      </c>
      <c r="AZ56" t="s">
        <v>169</v>
      </c>
      <c r="BA56" t="s">
        <v>96</v>
      </c>
      <c r="BB56" t="s">
        <v>106</v>
      </c>
      <c r="BC56" t="s">
        <v>81</v>
      </c>
      <c r="BD56" t="s">
        <v>81</v>
      </c>
      <c r="BE56" t="s">
        <v>81</v>
      </c>
      <c r="BF56" t="s">
        <v>81</v>
      </c>
      <c r="BG56" t="s">
        <v>372</v>
      </c>
      <c r="BH56" t="s">
        <v>923</v>
      </c>
      <c r="BI56" t="s">
        <v>81</v>
      </c>
      <c r="BJ56" t="s">
        <v>81</v>
      </c>
      <c r="BK56" t="s">
        <v>81</v>
      </c>
      <c r="BL56" t="s">
        <v>81</v>
      </c>
      <c r="BM56" t="s">
        <v>81</v>
      </c>
      <c r="BN56" t="s">
        <v>127</v>
      </c>
      <c r="BO56" t="s">
        <v>111</v>
      </c>
      <c r="BP56" t="s">
        <v>112</v>
      </c>
      <c r="BQ56" t="s">
        <v>173</v>
      </c>
      <c r="BR56" t="s">
        <v>81</v>
      </c>
      <c r="BS56" t="s">
        <v>924</v>
      </c>
      <c r="BT56" s="91" t="str">
        <f>HYPERLINK("https://www.webofscience.com/wos/woscc/full-record/WOS:000218848700004","View Record in Web of Science")</f>
        <v>View Record in Web of Science</v>
      </c>
      <c r="BU56" t="s">
        <v>81</v>
      </c>
      <c r="BV56" t="s">
        <v>81</v>
      </c>
      <c r="BW56" t="s">
        <v>81</v>
      </c>
      <c r="BX56" t="s">
        <v>116</v>
      </c>
    </row>
    <row r="57" spans="1:76" x14ac:dyDescent="0.25">
      <c r="A57" t="s">
        <v>77</v>
      </c>
      <c r="B57" t="s">
        <v>96</v>
      </c>
      <c r="C57" t="s">
        <v>77</v>
      </c>
      <c r="D57" t="s">
        <v>77</v>
      </c>
      <c r="E57" t="s">
        <v>925</v>
      </c>
      <c r="F57" t="s">
        <v>926</v>
      </c>
      <c r="G57" t="s">
        <v>927</v>
      </c>
      <c r="H57" t="s">
        <v>81</v>
      </c>
      <c r="I57" t="s">
        <v>82</v>
      </c>
      <c r="J57" t="s">
        <v>928</v>
      </c>
      <c r="K57" t="s">
        <v>929</v>
      </c>
      <c r="L57" t="s">
        <v>930</v>
      </c>
      <c r="M57" t="s">
        <v>931</v>
      </c>
      <c r="N57" t="s">
        <v>932</v>
      </c>
      <c r="O57" t="s">
        <v>933</v>
      </c>
      <c r="P57" t="s">
        <v>934</v>
      </c>
      <c r="Q57" t="s">
        <v>87</v>
      </c>
      <c r="R57" t="s">
        <v>81</v>
      </c>
      <c r="S57" t="s">
        <v>81</v>
      </c>
      <c r="T57" t="s">
        <v>81</v>
      </c>
      <c r="U57" t="s">
        <v>81</v>
      </c>
      <c r="V57" t="s">
        <v>935</v>
      </c>
      <c r="W57" t="s">
        <v>89</v>
      </c>
      <c r="X57" t="s">
        <v>81</v>
      </c>
      <c r="Y57" t="s">
        <v>81</v>
      </c>
      <c r="Z57" t="s">
        <v>90</v>
      </c>
      <c r="AA57" t="s">
        <v>91</v>
      </c>
      <c r="AB57" t="s">
        <v>81</v>
      </c>
      <c r="AC57" t="s">
        <v>81</v>
      </c>
      <c r="AD57" t="s">
        <v>81</v>
      </c>
      <c r="AE57" t="s">
        <v>81</v>
      </c>
      <c r="AF57" t="s">
        <v>81</v>
      </c>
      <c r="AG57" t="s">
        <v>936</v>
      </c>
      <c r="AH57" t="s">
        <v>81</v>
      </c>
      <c r="AI57" t="s">
        <v>937</v>
      </c>
      <c r="AJ57" t="s">
        <v>938</v>
      </c>
      <c r="AK57" t="s">
        <v>81</v>
      </c>
      <c r="AL57" t="s">
        <v>528</v>
      </c>
      <c r="AM57" s="455">
        <v>9</v>
      </c>
      <c r="AN57" s="455">
        <v>14</v>
      </c>
      <c r="AO57" t="s">
        <v>96</v>
      </c>
      <c r="AP57" t="s">
        <v>157</v>
      </c>
      <c r="AQ57" t="s">
        <v>154</v>
      </c>
      <c r="AR57" t="s">
        <v>155</v>
      </c>
      <c r="AS57" t="s">
        <v>156</v>
      </c>
      <c r="AT57" t="s">
        <v>101</v>
      </c>
      <c r="AU57" t="s">
        <v>81</v>
      </c>
      <c r="AV57" t="s">
        <v>81</v>
      </c>
      <c r="AW57" t="s">
        <v>102</v>
      </c>
      <c r="AX57" t="s">
        <v>103</v>
      </c>
      <c r="AY57" t="s">
        <v>235</v>
      </c>
      <c r="AZ57" t="s">
        <v>235</v>
      </c>
      <c r="BA57" t="s">
        <v>236</v>
      </c>
      <c r="BB57" t="s">
        <v>96</v>
      </c>
      <c r="BC57" t="s">
        <v>81</v>
      </c>
      <c r="BD57" t="s">
        <v>81</v>
      </c>
      <c r="BE57" t="s">
        <v>81</v>
      </c>
      <c r="BF57" t="s">
        <v>81</v>
      </c>
      <c r="BG57" t="s">
        <v>939</v>
      </c>
      <c r="BH57" t="s">
        <v>940</v>
      </c>
      <c r="BI57" t="s">
        <v>81</v>
      </c>
      <c r="BJ57" t="s">
        <v>941</v>
      </c>
      <c r="BK57" s="92" t="str">
        <f>HYPERLINK("http://dx.doi.org/10.20472/ES.2020.9.1.007","http://dx.doi.org/10.20472/ES.2020.9.1.007")</f>
        <v>http://dx.doi.org/10.20472/ES.2020.9.1.007</v>
      </c>
      <c r="BL57" t="s">
        <v>81</v>
      </c>
      <c r="BM57" t="s">
        <v>81</v>
      </c>
      <c r="BN57" t="s">
        <v>97</v>
      </c>
      <c r="BO57" t="s">
        <v>111</v>
      </c>
      <c r="BP57" t="s">
        <v>112</v>
      </c>
      <c r="BQ57" t="s">
        <v>614</v>
      </c>
      <c r="BR57" t="s">
        <v>81</v>
      </c>
      <c r="BS57" t="s">
        <v>942</v>
      </c>
      <c r="BT57" s="93" t="str">
        <f>HYPERLINK("https://www.webofscience.com/wos/woscc/full-record/WOS:000543252500007","View Record in Web of Science")</f>
        <v>View Record in Web of Science</v>
      </c>
      <c r="BU57" t="s">
        <v>115</v>
      </c>
      <c r="BV57" t="s">
        <v>81</v>
      </c>
      <c r="BW57" t="s">
        <v>81</v>
      </c>
      <c r="BX57" t="s">
        <v>116</v>
      </c>
    </row>
    <row r="58" spans="1:76" x14ac:dyDescent="0.25">
      <c r="A58" t="s">
        <v>77</v>
      </c>
      <c r="B58" t="s">
        <v>77</v>
      </c>
      <c r="C58" t="s">
        <v>77</v>
      </c>
      <c r="D58" t="s">
        <v>77</v>
      </c>
      <c r="E58" t="s">
        <v>943</v>
      </c>
      <c r="F58" t="s">
        <v>944</v>
      </c>
      <c r="G58" t="s">
        <v>945</v>
      </c>
      <c r="H58" t="s">
        <v>81</v>
      </c>
      <c r="I58" t="s">
        <v>82</v>
      </c>
      <c r="J58" t="s">
        <v>946</v>
      </c>
      <c r="K58" t="s">
        <v>947</v>
      </c>
      <c r="L58" t="s">
        <v>81</v>
      </c>
      <c r="M58" t="s">
        <v>81</v>
      </c>
      <c r="N58" t="s">
        <v>81</v>
      </c>
      <c r="O58" t="s">
        <v>948</v>
      </c>
      <c r="P58" t="s">
        <v>949</v>
      </c>
      <c r="Q58" t="s">
        <v>87</v>
      </c>
      <c r="R58" t="s">
        <v>81</v>
      </c>
      <c r="S58" t="s">
        <v>81</v>
      </c>
      <c r="T58" t="s">
        <v>81</v>
      </c>
      <c r="U58" t="s">
        <v>81</v>
      </c>
      <c r="V58" t="s">
        <v>950</v>
      </c>
      <c r="W58" t="s">
        <v>89</v>
      </c>
      <c r="X58" t="s">
        <v>81</v>
      </c>
      <c r="Y58" t="s">
        <v>81</v>
      </c>
      <c r="Z58" t="s">
        <v>90</v>
      </c>
      <c r="AA58" t="s">
        <v>91</v>
      </c>
      <c r="AB58" t="s">
        <v>81</v>
      </c>
      <c r="AC58" t="s">
        <v>81</v>
      </c>
      <c r="AD58" t="s">
        <v>81</v>
      </c>
      <c r="AE58" t="s">
        <v>81</v>
      </c>
      <c r="AF58" t="s">
        <v>81</v>
      </c>
      <c r="AG58" t="s">
        <v>951</v>
      </c>
      <c r="AH58" t="s">
        <v>952</v>
      </c>
      <c r="AI58" t="s">
        <v>953</v>
      </c>
      <c r="AJ58" t="s">
        <v>81</v>
      </c>
      <c r="AK58" t="s">
        <v>81</v>
      </c>
      <c r="AL58" t="s">
        <v>95</v>
      </c>
      <c r="AM58" s="455">
        <v>3</v>
      </c>
      <c r="AN58" s="455">
        <v>4</v>
      </c>
      <c r="AO58" t="s">
        <v>77</v>
      </c>
      <c r="AP58" t="s">
        <v>189</v>
      </c>
      <c r="AQ58" t="s">
        <v>154</v>
      </c>
      <c r="AR58" t="s">
        <v>155</v>
      </c>
      <c r="AS58" t="s">
        <v>156</v>
      </c>
      <c r="AT58" t="s">
        <v>101</v>
      </c>
      <c r="AU58" t="s">
        <v>81</v>
      </c>
      <c r="AV58" t="s">
        <v>81</v>
      </c>
      <c r="AW58" t="s">
        <v>102</v>
      </c>
      <c r="AX58" t="s">
        <v>103</v>
      </c>
      <c r="AY58" t="s">
        <v>352</v>
      </c>
      <c r="AZ58" t="s">
        <v>352</v>
      </c>
      <c r="BA58" t="s">
        <v>189</v>
      </c>
      <c r="BB58" t="s">
        <v>117</v>
      </c>
      <c r="BC58" t="s">
        <v>81</v>
      </c>
      <c r="BD58" t="s">
        <v>81</v>
      </c>
      <c r="BE58" t="s">
        <v>81</v>
      </c>
      <c r="BF58" t="s">
        <v>81</v>
      </c>
      <c r="BG58" t="s">
        <v>136</v>
      </c>
      <c r="BH58" t="s">
        <v>95</v>
      </c>
      <c r="BI58" t="s">
        <v>81</v>
      </c>
      <c r="BJ58" t="s">
        <v>954</v>
      </c>
      <c r="BK58" s="94" t="str">
        <f>HYPERLINK("http://dx.doi.org/10.20472/ES.2016.5.3.002","http://dx.doi.org/10.20472/ES.2016.5.3.002")</f>
        <v>http://dx.doi.org/10.20472/ES.2016.5.3.002</v>
      </c>
      <c r="BL58" t="s">
        <v>81</v>
      </c>
      <c r="BM58" t="s">
        <v>81</v>
      </c>
      <c r="BN58" t="s">
        <v>137</v>
      </c>
      <c r="BO58" t="s">
        <v>111</v>
      </c>
      <c r="BP58" t="s">
        <v>112</v>
      </c>
      <c r="BQ58" t="s">
        <v>530</v>
      </c>
      <c r="BR58" t="s">
        <v>81</v>
      </c>
      <c r="BS58" t="s">
        <v>955</v>
      </c>
      <c r="BT58" s="95" t="str">
        <f>HYPERLINK("https://www.webofscience.com/wos/woscc/full-record/WOS:000390197800002","View Record in Web of Science")</f>
        <v>View Record in Web of Science</v>
      </c>
      <c r="BU58" t="s">
        <v>141</v>
      </c>
      <c r="BV58" t="s">
        <v>81</v>
      </c>
      <c r="BW58" t="s">
        <v>81</v>
      </c>
      <c r="BX58" t="s">
        <v>116</v>
      </c>
    </row>
    <row r="59" spans="1:76" x14ac:dyDescent="0.25">
      <c r="A59" t="s">
        <v>77</v>
      </c>
      <c r="B59" t="s">
        <v>77</v>
      </c>
      <c r="C59" t="s">
        <v>77</v>
      </c>
      <c r="D59" t="s">
        <v>77</v>
      </c>
      <c r="E59" t="s">
        <v>956</v>
      </c>
      <c r="F59" t="s">
        <v>957</v>
      </c>
      <c r="G59" t="s">
        <v>958</v>
      </c>
      <c r="H59" t="s">
        <v>81</v>
      </c>
      <c r="I59" t="s">
        <v>82</v>
      </c>
      <c r="J59" t="s">
        <v>959</v>
      </c>
      <c r="K59" t="s">
        <v>960</v>
      </c>
      <c r="L59" t="s">
        <v>81</v>
      </c>
      <c r="M59" t="s">
        <v>81</v>
      </c>
      <c r="N59" t="s">
        <v>81</v>
      </c>
      <c r="O59" t="s">
        <v>961</v>
      </c>
      <c r="P59" t="s">
        <v>124</v>
      </c>
      <c r="Q59" t="s">
        <v>87</v>
      </c>
      <c r="R59" t="s">
        <v>81</v>
      </c>
      <c r="S59" t="s">
        <v>81</v>
      </c>
      <c r="T59" t="s">
        <v>81</v>
      </c>
      <c r="U59" t="s">
        <v>81</v>
      </c>
      <c r="V59" t="s">
        <v>962</v>
      </c>
      <c r="W59" t="s">
        <v>89</v>
      </c>
      <c r="X59" t="s">
        <v>81</v>
      </c>
      <c r="Y59" t="s">
        <v>81</v>
      </c>
      <c r="Z59" t="s">
        <v>90</v>
      </c>
      <c r="AA59" t="s">
        <v>91</v>
      </c>
      <c r="AB59" t="s">
        <v>81</v>
      </c>
      <c r="AC59" t="s">
        <v>81</v>
      </c>
      <c r="AD59" t="s">
        <v>81</v>
      </c>
      <c r="AE59" t="s">
        <v>81</v>
      </c>
      <c r="AF59" t="s">
        <v>81</v>
      </c>
      <c r="AG59" t="s">
        <v>963</v>
      </c>
      <c r="AH59" t="s">
        <v>81</v>
      </c>
      <c r="AI59" t="s">
        <v>81</v>
      </c>
      <c r="AJ59" t="s">
        <v>81</v>
      </c>
      <c r="AK59" t="s">
        <v>81</v>
      </c>
      <c r="AL59" t="s">
        <v>253</v>
      </c>
      <c r="AM59" s="455">
        <v>2</v>
      </c>
      <c r="AN59" s="455">
        <v>2</v>
      </c>
      <c r="AO59" t="s">
        <v>77</v>
      </c>
      <c r="AP59" t="s">
        <v>106</v>
      </c>
      <c r="AQ59" t="s">
        <v>154</v>
      </c>
      <c r="AR59" t="s">
        <v>155</v>
      </c>
      <c r="AS59" t="s">
        <v>156</v>
      </c>
      <c r="AT59" t="s">
        <v>101</v>
      </c>
      <c r="AU59" t="s">
        <v>81</v>
      </c>
      <c r="AV59" t="s">
        <v>81</v>
      </c>
      <c r="AW59" t="s">
        <v>102</v>
      </c>
      <c r="AX59" t="s">
        <v>103</v>
      </c>
      <c r="AY59" t="s">
        <v>352</v>
      </c>
      <c r="AZ59" t="s">
        <v>352</v>
      </c>
      <c r="BA59" t="s">
        <v>189</v>
      </c>
      <c r="BB59" t="s">
        <v>106</v>
      </c>
      <c r="BC59" t="s">
        <v>81</v>
      </c>
      <c r="BD59" t="s">
        <v>81</v>
      </c>
      <c r="BE59" t="s">
        <v>81</v>
      </c>
      <c r="BF59" t="s">
        <v>81</v>
      </c>
      <c r="BG59" t="s">
        <v>96</v>
      </c>
      <c r="BH59" t="s">
        <v>127</v>
      </c>
      <c r="BI59" t="s">
        <v>81</v>
      </c>
      <c r="BJ59" t="s">
        <v>964</v>
      </c>
      <c r="BK59" s="96" t="str">
        <f>HYPERLINK("http://dx.doi.org/10.20472/ES.2016.5.2.001","http://dx.doi.org/10.20472/ES.2016.5.2.001")</f>
        <v>http://dx.doi.org/10.20472/ES.2016.5.2.001</v>
      </c>
      <c r="BL59" t="s">
        <v>81</v>
      </c>
      <c r="BM59" t="s">
        <v>81</v>
      </c>
      <c r="BN59" t="s">
        <v>127</v>
      </c>
      <c r="BO59" t="s">
        <v>111</v>
      </c>
      <c r="BP59" t="s">
        <v>112</v>
      </c>
      <c r="BQ59" t="s">
        <v>965</v>
      </c>
      <c r="BR59" t="s">
        <v>81</v>
      </c>
      <c r="BS59" t="s">
        <v>966</v>
      </c>
      <c r="BT59" s="97" t="str">
        <f>HYPERLINK("https://www.webofscience.com/wos/woscc/full-record/WOS:000390197400001","View Record in Web of Science")</f>
        <v>View Record in Web of Science</v>
      </c>
      <c r="BU59" t="s">
        <v>141</v>
      </c>
      <c r="BV59" t="s">
        <v>81</v>
      </c>
      <c r="BW59" t="s">
        <v>81</v>
      </c>
      <c r="BX59" t="s">
        <v>116</v>
      </c>
    </row>
    <row r="60" spans="1:76" x14ac:dyDescent="0.25">
      <c r="A60" t="s">
        <v>77</v>
      </c>
      <c r="B60" t="s">
        <v>77</v>
      </c>
      <c r="C60" t="s">
        <v>77</v>
      </c>
      <c r="D60" t="s">
        <v>77</v>
      </c>
      <c r="E60" t="s">
        <v>967</v>
      </c>
      <c r="F60" t="s">
        <v>968</v>
      </c>
      <c r="G60" t="s">
        <v>969</v>
      </c>
      <c r="H60" t="s">
        <v>81</v>
      </c>
      <c r="I60" t="s">
        <v>82</v>
      </c>
      <c r="J60" t="s">
        <v>970</v>
      </c>
      <c r="K60" t="s">
        <v>971</v>
      </c>
      <c r="L60" t="s">
        <v>81</v>
      </c>
      <c r="M60" t="s">
        <v>81</v>
      </c>
      <c r="N60" t="s">
        <v>81</v>
      </c>
      <c r="O60" t="s">
        <v>972</v>
      </c>
      <c r="P60" t="s">
        <v>81</v>
      </c>
      <c r="Q60" t="s">
        <v>87</v>
      </c>
      <c r="R60" t="s">
        <v>81</v>
      </c>
      <c r="S60" t="s">
        <v>81</v>
      </c>
      <c r="T60" t="s">
        <v>81</v>
      </c>
      <c r="U60" t="s">
        <v>81</v>
      </c>
      <c r="V60" t="s">
        <v>973</v>
      </c>
      <c r="W60" t="s">
        <v>89</v>
      </c>
      <c r="X60" t="s">
        <v>81</v>
      </c>
      <c r="Y60" t="s">
        <v>81</v>
      </c>
      <c r="Z60" t="s">
        <v>90</v>
      </c>
      <c r="AA60" t="s">
        <v>91</v>
      </c>
      <c r="AB60" t="s">
        <v>81</v>
      </c>
      <c r="AC60" t="s">
        <v>81</v>
      </c>
      <c r="AD60" t="s">
        <v>81</v>
      </c>
      <c r="AE60" t="s">
        <v>81</v>
      </c>
      <c r="AF60" t="s">
        <v>81</v>
      </c>
      <c r="AG60" t="s">
        <v>974</v>
      </c>
      <c r="AH60" t="s">
        <v>975</v>
      </c>
      <c r="AI60" t="s">
        <v>81</v>
      </c>
      <c r="AJ60" t="s">
        <v>81</v>
      </c>
      <c r="AK60" t="s">
        <v>81</v>
      </c>
      <c r="AL60" t="s">
        <v>554</v>
      </c>
      <c r="AM60" s="455">
        <v>1</v>
      </c>
      <c r="AN60" s="455">
        <v>2</v>
      </c>
      <c r="AO60" t="s">
        <v>77</v>
      </c>
      <c r="AP60" t="s">
        <v>77</v>
      </c>
      <c r="AQ60" t="s">
        <v>131</v>
      </c>
      <c r="AR60" t="s">
        <v>132</v>
      </c>
      <c r="AS60" t="s">
        <v>133</v>
      </c>
      <c r="AT60" t="s">
        <v>81</v>
      </c>
      <c r="AU60" t="s">
        <v>101</v>
      </c>
      <c r="AV60" t="s">
        <v>81</v>
      </c>
      <c r="AW60" t="s">
        <v>102</v>
      </c>
      <c r="AX60" t="s">
        <v>103</v>
      </c>
      <c r="AY60" t="s">
        <v>333</v>
      </c>
      <c r="AZ60" t="s">
        <v>333</v>
      </c>
      <c r="BA60" t="s">
        <v>117</v>
      </c>
      <c r="BB60" t="s">
        <v>106</v>
      </c>
      <c r="BC60" t="s">
        <v>81</v>
      </c>
      <c r="BD60" t="s">
        <v>81</v>
      </c>
      <c r="BE60" t="s">
        <v>81</v>
      </c>
      <c r="BF60" t="s">
        <v>81</v>
      </c>
      <c r="BG60" t="s">
        <v>96</v>
      </c>
      <c r="BH60" t="s">
        <v>194</v>
      </c>
      <c r="BI60" t="s">
        <v>81</v>
      </c>
      <c r="BJ60" t="s">
        <v>81</v>
      </c>
      <c r="BK60" t="s">
        <v>81</v>
      </c>
      <c r="BL60" t="s">
        <v>81</v>
      </c>
      <c r="BM60" t="s">
        <v>81</v>
      </c>
      <c r="BN60" t="s">
        <v>194</v>
      </c>
      <c r="BO60" t="s">
        <v>111</v>
      </c>
      <c r="BP60" t="s">
        <v>112</v>
      </c>
      <c r="BQ60" t="s">
        <v>903</v>
      </c>
      <c r="BR60" t="s">
        <v>81</v>
      </c>
      <c r="BS60" t="s">
        <v>976</v>
      </c>
      <c r="BT60" s="98" t="str">
        <f>HYPERLINK("https://www.webofscience.com/wos/woscc/full-record/WOS:000218857800001","View Record in Web of Science")</f>
        <v>View Record in Web of Science</v>
      </c>
      <c r="BU60" t="s">
        <v>81</v>
      </c>
      <c r="BV60" t="s">
        <v>81</v>
      </c>
      <c r="BW60" t="s">
        <v>81</v>
      </c>
      <c r="BX60" t="s">
        <v>116</v>
      </c>
    </row>
    <row r="61" spans="1:76" x14ac:dyDescent="0.25">
      <c r="A61" t="s">
        <v>77</v>
      </c>
      <c r="B61" t="s">
        <v>77</v>
      </c>
      <c r="C61" t="s">
        <v>96</v>
      </c>
      <c r="D61" t="s">
        <v>77</v>
      </c>
      <c r="E61" t="s">
        <v>977</v>
      </c>
      <c r="F61" t="s">
        <v>978</v>
      </c>
      <c r="G61" t="s">
        <v>979</v>
      </c>
      <c r="H61" t="s">
        <v>81</v>
      </c>
      <c r="I61" t="s">
        <v>82</v>
      </c>
      <c r="J61" t="s">
        <v>980</v>
      </c>
      <c r="K61" t="s">
        <v>981</v>
      </c>
      <c r="L61" t="s">
        <v>81</v>
      </c>
      <c r="M61" t="s">
        <v>81</v>
      </c>
      <c r="N61" t="s">
        <v>81</v>
      </c>
      <c r="O61" t="s">
        <v>982</v>
      </c>
      <c r="P61" t="s">
        <v>983</v>
      </c>
      <c r="Q61" t="s">
        <v>87</v>
      </c>
      <c r="R61" t="s">
        <v>81</v>
      </c>
      <c r="S61" t="s">
        <v>81</v>
      </c>
      <c r="T61" t="s">
        <v>81</v>
      </c>
      <c r="U61" t="s">
        <v>81</v>
      </c>
      <c r="V61" t="s">
        <v>984</v>
      </c>
      <c r="W61" t="s">
        <v>89</v>
      </c>
      <c r="X61" t="s">
        <v>81</v>
      </c>
      <c r="Y61" t="s">
        <v>81</v>
      </c>
      <c r="Z61" t="s">
        <v>90</v>
      </c>
      <c r="AA61" t="s">
        <v>91</v>
      </c>
      <c r="AB61" t="s">
        <v>81</v>
      </c>
      <c r="AC61" t="s">
        <v>81</v>
      </c>
      <c r="AD61" t="s">
        <v>81</v>
      </c>
      <c r="AE61" t="s">
        <v>81</v>
      </c>
      <c r="AF61" t="s">
        <v>81</v>
      </c>
      <c r="AG61" t="s">
        <v>985</v>
      </c>
      <c r="AH61" t="s">
        <v>81</v>
      </c>
      <c r="AI61" t="s">
        <v>986</v>
      </c>
      <c r="AJ61" t="s">
        <v>81</v>
      </c>
      <c r="AK61" t="s">
        <v>81</v>
      </c>
      <c r="AL61" t="s">
        <v>172</v>
      </c>
      <c r="AM61" s="455">
        <v>6</v>
      </c>
      <c r="AN61" s="455">
        <v>16</v>
      </c>
      <c r="AO61" t="s">
        <v>77</v>
      </c>
      <c r="AP61" t="s">
        <v>105</v>
      </c>
      <c r="AQ61" t="s">
        <v>154</v>
      </c>
      <c r="AR61" t="s">
        <v>155</v>
      </c>
      <c r="AS61" t="s">
        <v>156</v>
      </c>
      <c r="AT61" t="s">
        <v>101</v>
      </c>
      <c r="AU61" t="s">
        <v>81</v>
      </c>
      <c r="AV61" t="s">
        <v>81</v>
      </c>
      <c r="AW61" t="s">
        <v>102</v>
      </c>
      <c r="AX61" t="s">
        <v>103</v>
      </c>
      <c r="AY61" t="s">
        <v>333</v>
      </c>
      <c r="AZ61" t="s">
        <v>333</v>
      </c>
      <c r="BA61" t="s">
        <v>117</v>
      </c>
      <c r="BB61" t="s">
        <v>106</v>
      </c>
      <c r="BC61" t="s">
        <v>81</v>
      </c>
      <c r="BD61" t="s">
        <v>81</v>
      </c>
      <c r="BE61" t="s">
        <v>81</v>
      </c>
      <c r="BF61" t="s">
        <v>81</v>
      </c>
      <c r="BG61" t="s">
        <v>685</v>
      </c>
      <c r="BH61" t="s">
        <v>987</v>
      </c>
      <c r="BI61" t="s">
        <v>81</v>
      </c>
      <c r="BJ61" t="s">
        <v>81</v>
      </c>
      <c r="BK61" t="s">
        <v>81</v>
      </c>
      <c r="BL61" t="s">
        <v>81</v>
      </c>
      <c r="BM61" t="s">
        <v>81</v>
      </c>
      <c r="BN61" t="s">
        <v>157</v>
      </c>
      <c r="BO61" t="s">
        <v>111</v>
      </c>
      <c r="BP61" t="s">
        <v>112</v>
      </c>
      <c r="BQ61" t="s">
        <v>903</v>
      </c>
      <c r="BR61" t="s">
        <v>81</v>
      </c>
      <c r="BS61" t="s">
        <v>988</v>
      </c>
      <c r="BT61" s="99" t="str">
        <f>HYPERLINK("https://www.webofscience.com/wos/woscc/full-record/WOS:000218857800005","View Record in Web of Science")</f>
        <v>View Record in Web of Science</v>
      </c>
      <c r="BU61" t="s">
        <v>81</v>
      </c>
      <c r="BV61" t="s">
        <v>81</v>
      </c>
      <c r="BW61" t="s">
        <v>81</v>
      </c>
      <c r="BX61" t="s">
        <v>116</v>
      </c>
    </row>
    <row r="62" spans="1:76" x14ac:dyDescent="0.25">
      <c r="A62" t="s">
        <v>77</v>
      </c>
      <c r="B62" t="s">
        <v>77</v>
      </c>
      <c r="C62" t="s">
        <v>77</v>
      </c>
      <c r="D62" t="s">
        <v>77</v>
      </c>
      <c r="E62" t="s">
        <v>357</v>
      </c>
      <c r="F62" t="s">
        <v>989</v>
      </c>
      <c r="G62" t="s">
        <v>359</v>
      </c>
      <c r="H62" t="s">
        <v>81</v>
      </c>
      <c r="I62" t="s">
        <v>82</v>
      </c>
      <c r="J62" t="s">
        <v>360</v>
      </c>
      <c r="K62" t="s">
        <v>361</v>
      </c>
      <c r="L62" t="s">
        <v>990</v>
      </c>
      <c r="M62" t="s">
        <v>990</v>
      </c>
      <c r="N62" t="s">
        <v>991</v>
      </c>
      <c r="O62" t="s">
        <v>365</v>
      </c>
      <c r="P62" t="s">
        <v>366</v>
      </c>
      <c r="Q62" t="s">
        <v>87</v>
      </c>
      <c r="R62" t="s">
        <v>81</v>
      </c>
      <c r="S62" t="s">
        <v>81</v>
      </c>
      <c r="T62" t="s">
        <v>81</v>
      </c>
      <c r="U62" t="s">
        <v>81</v>
      </c>
      <c r="V62" t="s">
        <v>992</v>
      </c>
      <c r="W62" t="s">
        <v>89</v>
      </c>
      <c r="X62" t="s">
        <v>81</v>
      </c>
      <c r="Y62" t="s">
        <v>81</v>
      </c>
      <c r="Z62" t="s">
        <v>90</v>
      </c>
      <c r="AA62" t="s">
        <v>91</v>
      </c>
      <c r="AB62" t="s">
        <v>81</v>
      </c>
      <c r="AC62" t="s">
        <v>81</v>
      </c>
      <c r="AD62" t="s">
        <v>81</v>
      </c>
      <c r="AE62" t="s">
        <v>81</v>
      </c>
      <c r="AF62" t="s">
        <v>81</v>
      </c>
      <c r="AG62" t="s">
        <v>993</v>
      </c>
      <c r="AH62" t="s">
        <v>994</v>
      </c>
      <c r="AI62" t="s">
        <v>81</v>
      </c>
      <c r="AJ62" t="s">
        <v>81</v>
      </c>
      <c r="AK62" t="s">
        <v>81</v>
      </c>
      <c r="AL62" t="s">
        <v>890</v>
      </c>
      <c r="AM62" s="455">
        <v>0</v>
      </c>
      <c r="AN62" s="455">
        <v>0</v>
      </c>
      <c r="AO62" t="s">
        <v>77</v>
      </c>
      <c r="AP62" t="s">
        <v>96</v>
      </c>
      <c r="AQ62" t="s">
        <v>154</v>
      </c>
      <c r="AR62" t="s">
        <v>155</v>
      </c>
      <c r="AS62" t="s">
        <v>156</v>
      </c>
      <c r="AT62" t="s">
        <v>101</v>
      </c>
      <c r="AU62" t="s">
        <v>81</v>
      </c>
      <c r="AV62" t="s">
        <v>81</v>
      </c>
      <c r="AW62" t="s">
        <v>102</v>
      </c>
      <c r="AX62" t="s">
        <v>103</v>
      </c>
      <c r="AY62" t="s">
        <v>333</v>
      </c>
      <c r="AZ62" t="s">
        <v>333</v>
      </c>
      <c r="BA62" t="s">
        <v>117</v>
      </c>
      <c r="BB62" t="s">
        <v>117</v>
      </c>
      <c r="BC62" t="s">
        <v>81</v>
      </c>
      <c r="BD62" t="s">
        <v>81</v>
      </c>
      <c r="BE62" t="s">
        <v>81</v>
      </c>
      <c r="BF62" t="s">
        <v>81</v>
      </c>
      <c r="BG62" t="s">
        <v>995</v>
      </c>
      <c r="BH62" t="s">
        <v>996</v>
      </c>
      <c r="BI62" t="s">
        <v>81</v>
      </c>
      <c r="BJ62" t="s">
        <v>81</v>
      </c>
      <c r="BK62" t="s">
        <v>81</v>
      </c>
      <c r="BL62" t="s">
        <v>81</v>
      </c>
      <c r="BM62" t="s">
        <v>81</v>
      </c>
      <c r="BN62" t="s">
        <v>267</v>
      </c>
      <c r="BO62" t="s">
        <v>111</v>
      </c>
      <c r="BP62" t="s">
        <v>112</v>
      </c>
      <c r="BQ62" t="s">
        <v>997</v>
      </c>
      <c r="BR62" t="s">
        <v>81</v>
      </c>
      <c r="BS62" t="s">
        <v>998</v>
      </c>
      <c r="BT62" s="100" t="str">
        <f>HYPERLINK("https://www.webofscience.com/wos/woscc/full-record/WOS:000218859600005","View Record in Web of Science")</f>
        <v>View Record in Web of Science</v>
      </c>
      <c r="BU62" t="s">
        <v>81</v>
      </c>
      <c r="BV62" t="s">
        <v>81</v>
      </c>
      <c r="BW62" t="s">
        <v>81</v>
      </c>
      <c r="BX62" t="s">
        <v>116</v>
      </c>
    </row>
    <row r="63" spans="1:76" x14ac:dyDescent="0.25">
      <c r="A63" t="s">
        <v>77</v>
      </c>
      <c r="B63" t="s">
        <v>77</v>
      </c>
      <c r="C63" t="s">
        <v>77</v>
      </c>
      <c r="D63" t="s">
        <v>77</v>
      </c>
      <c r="E63" t="s">
        <v>999</v>
      </c>
      <c r="F63" t="s">
        <v>1000</v>
      </c>
      <c r="G63" t="s">
        <v>1001</v>
      </c>
      <c r="H63" t="s">
        <v>81</v>
      </c>
      <c r="I63" t="s">
        <v>82</v>
      </c>
      <c r="J63" t="s">
        <v>1002</v>
      </c>
      <c r="K63" t="s">
        <v>81</v>
      </c>
      <c r="L63" t="s">
        <v>81</v>
      </c>
      <c r="M63" t="s">
        <v>81</v>
      </c>
      <c r="N63" t="s">
        <v>81</v>
      </c>
      <c r="O63" t="s">
        <v>1003</v>
      </c>
      <c r="P63" t="s">
        <v>1004</v>
      </c>
      <c r="Q63" t="s">
        <v>87</v>
      </c>
      <c r="R63" t="s">
        <v>81</v>
      </c>
      <c r="S63" t="s">
        <v>81</v>
      </c>
      <c r="T63" t="s">
        <v>81</v>
      </c>
      <c r="U63" t="s">
        <v>81</v>
      </c>
      <c r="V63" t="s">
        <v>1005</v>
      </c>
      <c r="W63" t="s">
        <v>89</v>
      </c>
      <c r="X63" t="s">
        <v>81</v>
      </c>
      <c r="Y63" t="s">
        <v>81</v>
      </c>
      <c r="Z63" t="s">
        <v>90</v>
      </c>
      <c r="AA63" t="s">
        <v>91</v>
      </c>
      <c r="AB63" t="s">
        <v>81</v>
      </c>
      <c r="AC63" t="s">
        <v>81</v>
      </c>
      <c r="AD63" t="s">
        <v>81</v>
      </c>
      <c r="AE63" t="s">
        <v>81</v>
      </c>
      <c r="AF63" t="s">
        <v>81</v>
      </c>
      <c r="AG63" t="s">
        <v>1006</v>
      </c>
      <c r="AH63" t="s">
        <v>81</v>
      </c>
      <c r="AI63" t="s">
        <v>81</v>
      </c>
      <c r="AJ63" t="s">
        <v>81</v>
      </c>
      <c r="AK63" t="s">
        <v>81</v>
      </c>
      <c r="AL63" t="s">
        <v>157</v>
      </c>
      <c r="AM63" s="455">
        <v>1</v>
      </c>
      <c r="AN63" s="455">
        <v>2</v>
      </c>
      <c r="AO63" t="s">
        <v>77</v>
      </c>
      <c r="AP63" t="s">
        <v>106</v>
      </c>
      <c r="AQ63" t="s">
        <v>154</v>
      </c>
      <c r="AR63" t="s">
        <v>155</v>
      </c>
      <c r="AS63" t="s">
        <v>156</v>
      </c>
      <c r="AT63" t="s">
        <v>101</v>
      </c>
      <c r="AU63" t="s">
        <v>81</v>
      </c>
      <c r="AV63" t="s">
        <v>81</v>
      </c>
      <c r="AW63" t="s">
        <v>102</v>
      </c>
      <c r="AX63" t="s">
        <v>103</v>
      </c>
      <c r="AY63" t="s">
        <v>397</v>
      </c>
      <c r="AZ63" t="s">
        <v>397</v>
      </c>
      <c r="BA63" t="s">
        <v>106</v>
      </c>
      <c r="BB63" t="s">
        <v>96</v>
      </c>
      <c r="BC63" t="s">
        <v>81</v>
      </c>
      <c r="BD63" t="s">
        <v>81</v>
      </c>
      <c r="BE63" t="s">
        <v>81</v>
      </c>
      <c r="BF63" t="s">
        <v>81</v>
      </c>
      <c r="BG63" t="s">
        <v>127</v>
      </c>
      <c r="BH63" t="s">
        <v>541</v>
      </c>
      <c r="BI63" t="s">
        <v>81</v>
      </c>
      <c r="BJ63" t="s">
        <v>81</v>
      </c>
      <c r="BK63" t="s">
        <v>81</v>
      </c>
      <c r="BL63" t="s">
        <v>81</v>
      </c>
      <c r="BM63" t="s">
        <v>81</v>
      </c>
      <c r="BN63" t="s">
        <v>194</v>
      </c>
      <c r="BO63" t="s">
        <v>111</v>
      </c>
      <c r="BP63" t="s">
        <v>112</v>
      </c>
      <c r="BQ63" t="s">
        <v>400</v>
      </c>
      <c r="BR63" t="s">
        <v>81</v>
      </c>
      <c r="BS63" t="s">
        <v>1007</v>
      </c>
      <c r="BT63" s="101" t="str">
        <f>HYPERLINK("https://www.webofscience.com/wos/woscc/full-record/WOS:000218850100002","View Record in Web of Science")</f>
        <v>View Record in Web of Science</v>
      </c>
      <c r="BU63" t="s">
        <v>81</v>
      </c>
      <c r="BV63" t="s">
        <v>81</v>
      </c>
      <c r="BW63" t="s">
        <v>81</v>
      </c>
      <c r="BX63" t="s">
        <v>116</v>
      </c>
    </row>
    <row r="64" spans="1:76" x14ac:dyDescent="0.25">
      <c r="A64" t="s">
        <v>77</v>
      </c>
      <c r="B64" t="s">
        <v>77</v>
      </c>
      <c r="C64" t="s">
        <v>77</v>
      </c>
      <c r="D64" t="s">
        <v>77</v>
      </c>
      <c r="E64" t="s">
        <v>1008</v>
      </c>
      <c r="F64" t="s">
        <v>1009</v>
      </c>
      <c r="G64" t="s">
        <v>1010</v>
      </c>
      <c r="H64" t="s">
        <v>81</v>
      </c>
      <c r="I64" t="s">
        <v>82</v>
      </c>
      <c r="J64" t="s">
        <v>1011</v>
      </c>
      <c r="K64" t="s">
        <v>1012</v>
      </c>
      <c r="L64" t="s">
        <v>81</v>
      </c>
      <c r="M64" t="s">
        <v>81</v>
      </c>
      <c r="N64" t="s">
        <v>81</v>
      </c>
      <c r="O64" t="s">
        <v>1013</v>
      </c>
      <c r="P64" t="s">
        <v>1014</v>
      </c>
      <c r="Q64" t="s">
        <v>87</v>
      </c>
      <c r="R64" t="s">
        <v>81</v>
      </c>
      <c r="S64" t="s">
        <v>81</v>
      </c>
      <c r="T64" t="s">
        <v>81</v>
      </c>
      <c r="U64" t="s">
        <v>81</v>
      </c>
      <c r="V64" t="s">
        <v>1015</v>
      </c>
      <c r="W64" t="s">
        <v>89</v>
      </c>
      <c r="X64" t="s">
        <v>81</v>
      </c>
      <c r="Y64" t="s">
        <v>81</v>
      </c>
      <c r="Z64" t="s">
        <v>90</v>
      </c>
      <c r="AA64" t="s">
        <v>91</v>
      </c>
      <c r="AB64" t="s">
        <v>81</v>
      </c>
      <c r="AC64" t="s">
        <v>81</v>
      </c>
      <c r="AD64" t="s">
        <v>81</v>
      </c>
      <c r="AE64" t="s">
        <v>81</v>
      </c>
      <c r="AF64" t="s">
        <v>81</v>
      </c>
      <c r="AG64" t="s">
        <v>1016</v>
      </c>
      <c r="AH64" t="s">
        <v>81</v>
      </c>
      <c r="AI64" t="s">
        <v>81</v>
      </c>
      <c r="AJ64" t="s">
        <v>81</v>
      </c>
      <c r="AK64" t="s">
        <v>81</v>
      </c>
      <c r="AL64" t="s">
        <v>481</v>
      </c>
      <c r="AM64" s="455">
        <v>0</v>
      </c>
      <c r="AN64" s="455">
        <v>0</v>
      </c>
      <c r="AO64" t="s">
        <v>77</v>
      </c>
      <c r="AP64" t="s">
        <v>106</v>
      </c>
      <c r="AQ64" t="s">
        <v>131</v>
      </c>
      <c r="AR64" t="s">
        <v>132</v>
      </c>
      <c r="AS64" t="s">
        <v>133</v>
      </c>
      <c r="AT64" t="s">
        <v>81</v>
      </c>
      <c r="AU64" t="s">
        <v>101</v>
      </c>
      <c r="AV64" t="s">
        <v>81</v>
      </c>
      <c r="AW64" t="s">
        <v>102</v>
      </c>
      <c r="AX64" t="s">
        <v>103</v>
      </c>
      <c r="AY64" t="s">
        <v>582</v>
      </c>
      <c r="AZ64" t="s">
        <v>582</v>
      </c>
      <c r="BA64" t="s">
        <v>543</v>
      </c>
      <c r="BB64" t="s">
        <v>106</v>
      </c>
      <c r="BC64" t="s">
        <v>81</v>
      </c>
      <c r="BD64" t="s">
        <v>81</v>
      </c>
      <c r="BE64" t="s">
        <v>81</v>
      </c>
      <c r="BF64" t="s">
        <v>81</v>
      </c>
      <c r="BG64" t="s">
        <v>96</v>
      </c>
      <c r="BH64" t="s">
        <v>194</v>
      </c>
      <c r="BI64" t="s">
        <v>81</v>
      </c>
      <c r="BJ64" t="s">
        <v>1017</v>
      </c>
      <c r="BK64" s="102" t="str">
        <f>HYPERLINK("http://dx.doi.org/10.52950/ES.2024.13.2.001","http://dx.doi.org/10.52950/ES.2024.13.2.001")</f>
        <v>http://dx.doi.org/10.52950/ES.2024.13.2.001</v>
      </c>
      <c r="BL64" t="s">
        <v>81</v>
      </c>
      <c r="BM64" t="s">
        <v>81</v>
      </c>
      <c r="BN64" t="s">
        <v>194</v>
      </c>
      <c r="BO64" t="s">
        <v>111</v>
      </c>
      <c r="BP64" t="s">
        <v>112</v>
      </c>
      <c r="BQ64" t="s">
        <v>585</v>
      </c>
      <c r="BR64" t="s">
        <v>81</v>
      </c>
      <c r="BS64" t="s">
        <v>1018</v>
      </c>
      <c r="BT64" s="103" t="str">
        <f>HYPERLINK("https://www.webofscience.com/wos/woscc/full-record/WOS:001362946300001","View Record in Web of Science")</f>
        <v>View Record in Web of Science</v>
      </c>
      <c r="BU64" t="s">
        <v>115</v>
      </c>
      <c r="BV64" t="s">
        <v>81</v>
      </c>
      <c r="BW64" t="s">
        <v>81</v>
      </c>
      <c r="BX64" t="s">
        <v>116</v>
      </c>
    </row>
    <row r="65" spans="1:76" x14ac:dyDescent="0.25">
      <c r="A65" t="s">
        <v>77</v>
      </c>
      <c r="B65" t="s">
        <v>77</v>
      </c>
      <c r="C65" t="s">
        <v>96</v>
      </c>
      <c r="D65" t="s">
        <v>77</v>
      </c>
      <c r="E65" t="s">
        <v>1019</v>
      </c>
      <c r="F65" t="s">
        <v>1020</v>
      </c>
      <c r="G65" t="s">
        <v>1021</v>
      </c>
      <c r="H65" t="s">
        <v>81</v>
      </c>
      <c r="I65" t="s">
        <v>82</v>
      </c>
      <c r="J65" t="s">
        <v>1022</v>
      </c>
      <c r="K65" t="s">
        <v>1023</v>
      </c>
      <c r="L65" t="s">
        <v>81</v>
      </c>
      <c r="M65" t="s">
        <v>81</v>
      </c>
      <c r="N65" t="s">
        <v>81</v>
      </c>
      <c r="O65" t="s">
        <v>1024</v>
      </c>
      <c r="P65" t="s">
        <v>1025</v>
      </c>
      <c r="Q65" t="s">
        <v>87</v>
      </c>
      <c r="R65" t="s">
        <v>81</v>
      </c>
      <c r="S65" t="s">
        <v>81</v>
      </c>
      <c r="T65" t="s">
        <v>81</v>
      </c>
      <c r="U65" t="s">
        <v>81</v>
      </c>
      <c r="V65" t="s">
        <v>1026</v>
      </c>
      <c r="W65" t="s">
        <v>89</v>
      </c>
      <c r="X65" t="s">
        <v>81</v>
      </c>
      <c r="Y65" t="s">
        <v>81</v>
      </c>
      <c r="Z65" t="s">
        <v>90</v>
      </c>
      <c r="AA65" t="s">
        <v>91</v>
      </c>
      <c r="AB65" t="s">
        <v>81</v>
      </c>
      <c r="AC65" t="s">
        <v>81</v>
      </c>
      <c r="AD65" t="s">
        <v>81</v>
      </c>
      <c r="AE65" t="s">
        <v>81</v>
      </c>
      <c r="AF65" t="s">
        <v>81</v>
      </c>
      <c r="AG65" t="s">
        <v>1027</v>
      </c>
      <c r="AH65" t="s">
        <v>1028</v>
      </c>
      <c r="AI65" t="s">
        <v>1029</v>
      </c>
      <c r="AJ65" t="s">
        <v>81</v>
      </c>
      <c r="AK65" t="s">
        <v>81</v>
      </c>
      <c r="AL65" t="s">
        <v>1030</v>
      </c>
      <c r="AM65" s="455">
        <v>3</v>
      </c>
      <c r="AN65" s="455">
        <v>5</v>
      </c>
      <c r="AO65" t="s">
        <v>77</v>
      </c>
      <c r="AP65" t="s">
        <v>135</v>
      </c>
      <c r="AQ65" t="s">
        <v>131</v>
      </c>
      <c r="AR65" t="s">
        <v>132</v>
      </c>
      <c r="AS65" t="s">
        <v>133</v>
      </c>
      <c r="AT65" t="s">
        <v>81</v>
      </c>
      <c r="AU65" t="s">
        <v>101</v>
      </c>
      <c r="AV65" t="s">
        <v>81</v>
      </c>
      <c r="AW65" t="s">
        <v>102</v>
      </c>
      <c r="AX65" t="s">
        <v>103</v>
      </c>
      <c r="AY65" t="s">
        <v>302</v>
      </c>
      <c r="AZ65" t="s">
        <v>302</v>
      </c>
      <c r="BA65" t="s">
        <v>110</v>
      </c>
      <c r="BB65" t="s">
        <v>96</v>
      </c>
      <c r="BC65" t="s">
        <v>81</v>
      </c>
      <c r="BD65" t="s">
        <v>81</v>
      </c>
      <c r="BE65" t="s">
        <v>81</v>
      </c>
      <c r="BF65" t="s">
        <v>81</v>
      </c>
      <c r="BG65" t="s">
        <v>1031</v>
      </c>
      <c r="BH65" t="s">
        <v>1032</v>
      </c>
      <c r="BI65" t="s">
        <v>81</v>
      </c>
      <c r="BJ65" t="s">
        <v>1033</v>
      </c>
      <c r="BK65" s="104" t="str">
        <f>HYPERLINK("http://dx.doi.org/10.52950/ES.2023.12.1.007","http://dx.doi.org/10.52950/ES.2023.12.1.007")</f>
        <v>http://dx.doi.org/10.52950/ES.2023.12.1.007</v>
      </c>
      <c r="BL65" t="s">
        <v>81</v>
      </c>
      <c r="BM65" t="s">
        <v>81</v>
      </c>
      <c r="BN65" t="s">
        <v>194</v>
      </c>
      <c r="BO65" t="s">
        <v>111</v>
      </c>
      <c r="BP65" t="s">
        <v>112</v>
      </c>
      <c r="BQ65" t="s">
        <v>304</v>
      </c>
      <c r="BR65" t="s">
        <v>81</v>
      </c>
      <c r="BS65" t="s">
        <v>1034</v>
      </c>
      <c r="BT65" s="105" t="str">
        <f>HYPERLINK("https://www.webofscience.com/wos/woscc/full-record/WOS:000992820000007","View Record in Web of Science")</f>
        <v>View Record in Web of Science</v>
      </c>
      <c r="BU65" t="s">
        <v>115</v>
      </c>
      <c r="BV65" t="s">
        <v>81</v>
      </c>
      <c r="BW65" t="s">
        <v>81</v>
      </c>
      <c r="BX65" t="s">
        <v>116</v>
      </c>
    </row>
    <row r="66" spans="1:76" x14ac:dyDescent="0.25">
      <c r="A66" t="s">
        <v>77</v>
      </c>
      <c r="B66" t="s">
        <v>77</v>
      </c>
      <c r="C66" t="s">
        <v>77</v>
      </c>
      <c r="D66" t="s">
        <v>77</v>
      </c>
      <c r="E66" t="s">
        <v>1035</v>
      </c>
      <c r="F66" t="s">
        <v>1036</v>
      </c>
      <c r="G66" t="s">
        <v>1037</v>
      </c>
      <c r="H66" t="s">
        <v>81</v>
      </c>
      <c r="I66" t="s">
        <v>82</v>
      </c>
      <c r="J66" t="s">
        <v>1038</v>
      </c>
      <c r="K66" t="s">
        <v>1039</v>
      </c>
      <c r="L66" t="s">
        <v>81</v>
      </c>
      <c r="M66" t="s">
        <v>81</v>
      </c>
      <c r="N66" t="s">
        <v>81</v>
      </c>
      <c r="O66" t="s">
        <v>1040</v>
      </c>
      <c r="P66" t="s">
        <v>81</v>
      </c>
      <c r="Q66" t="s">
        <v>87</v>
      </c>
      <c r="R66" t="s">
        <v>81</v>
      </c>
      <c r="S66" t="s">
        <v>81</v>
      </c>
      <c r="T66" t="s">
        <v>81</v>
      </c>
      <c r="U66" t="s">
        <v>81</v>
      </c>
      <c r="V66" t="s">
        <v>1041</v>
      </c>
      <c r="W66" t="s">
        <v>89</v>
      </c>
      <c r="X66" t="s">
        <v>81</v>
      </c>
      <c r="Y66" t="s">
        <v>81</v>
      </c>
      <c r="Z66" t="s">
        <v>90</v>
      </c>
      <c r="AA66" t="s">
        <v>91</v>
      </c>
      <c r="AB66" t="s">
        <v>81</v>
      </c>
      <c r="AC66" t="s">
        <v>81</v>
      </c>
      <c r="AD66" t="s">
        <v>81</v>
      </c>
      <c r="AE66" t="s">
        <v>81</v>
      </c>
      <c r="AF66" t="s">
        <v>81</v>
      </c>
      <c r="AG66" t="s">
        <v>1042</v>
      </c>
      <c r="AH66" t="s">
        <v>81</v>
      </c>
      <c r="AI66" t="s">
        <v>1043</v>
      </c>
      <c r="AJ66" t="s">
        <v>81</v>
      </c>
      <c r="AK66" t="s">
        <v>81</v>
      </c>
      <c r="AL66" t="s">
        <v>212</v>
      </c>
      <c r="AM66" s="455">
        <v>4</v>
      </c>
      <c r="AN66" s="455">
        <v>7</v>
      </c>
      <c r="AO66" t="s">
        <v>96</v>
      </c>
      <c r="AP66" t="s">
        <v>97</v>
      </c>
      <c r="AQ66" t="s">
        <v>131</v>
      </c>
      <c r="AR66" t="s">
        <v>132</v>
      </c>
      <c r="AS66" t="s">
        <v>133</v>
      </c>
      <c r="AT66" t="s">
        <v>81</v>
      </c>
      <c r="AU66" t="s">
        <v>101</v>
      </c>
      <c r="AV66" t="s">
        <v>81</v>
      </c>
      <c r="AW66" t="s">
        <v>102</v>
      </c>
      <c r="AX66" t="s">
        <v>103</v>
      </c>
      <c r="AY66" t="s">
        <v>214</v>
      </c>
      <c r="AZ66" t="s">
        <v>214</v>
      </c>
      <c r="BA66" t="s">
        <v>213</v>
      </c>
      <c r="BB66" t="s">
        <v>96</v>
      </c>
      <c r="BC66" t="s">
        <v>81</v>
      </c>
      <c r="BD66" t="s">
        <v>81</v>
      </c>
      <c r="BE66" t="s">
        <v>81</v>
      </c>
      <c r="BF66" t="s">
        <v>81</v>
      </c>
      <c r="BG66" t="s">
        <v>1044</v>
      </c>
      <c r="BH66" t="s">
        <v>1045</v>
      </c>
      <c r="BI66" t="s">
        <v>81</v>
      </c>
      <c r="BJ66" t="s">
        <v>81</v>
      </c>
      <c r="BK66" t="s">
        <v>81</v>
      </c>
      <c r="BL66" t="s">
        <v>81</v>
      </c>
      <c r="BM66" t="s">
        <v>81</v>
      </c>
      <c r="BN66" t="s">
        <v>153</v>
      </c>
      <c r="BO66" t="s">
        <v>111</v>
      </c>
      <c r="BP66" t="s">
        <v>112</v>
      </c>
      <c r="BQ66" t="s">
        <v>468</v>
      </c>
      <c r="BR66" t="s">
        <v>81</v>
      </c>
      <c r="BS66" t="s">
        <v>1046</v>
      </c>
      <c r="BT66" s="106" t="str">
        <f>HYPERLINK("https://www.webofscience.com/wos/woscc/full-record/WOS:000791160500006","View Record in Web of Science")</f>
        <v>View Record in Web of Science</v>
      </c>
      <c r="BU66" t="s">
        <v>81</v>
      </c>
      <c r="BV66" t="s">
        <v>81</v>
      </c>
      <c r="BW66" t="s">
        <v>81</v>
      </c>
      <c r="BX66" t="s">
        <v>116</v>
      </c>
    </row>
    <row r="67" spans="1:76" x14ac:dyDescent="0.25">
      <c r="A67" t="s">
        <v>77</v>
      </c>
      <c r="B67" t="s">
        <v>77</v>
      </c>
      <c r="C67" t="s">
        <v>77</v>
      </c>
      <c r="D67" t="s">
        <v>77</v>
      </c>
      <c r="E67" t="s">
        <v>1047</v>
      </c>
      <c r="F67" t="s">
        <v>1048</v>
      </c>
      <c r="G67" t="s">
        <v>1049</v>
      </c>
      <c r="H67" t="s">
        <v>81</v>
      </c>
      <c r="I67" t="s">
        <v>82</v>
      </c>
      <c r="J67" t="s">
        <v>1050</v>
      </c>
      <c r="K67" t="s">
        <v>1051</v>
      </c>
      <c r="L67" t="s">
        <v>81</v>
      </c>
      <c r="M67" t="s">
        <v>81</v>
      </c>
      <c r="N67" t="s">
        <v>81</v>
      </c>
      <c r="O67" t="s">
        <v>1052</v>
      </c>
      <c r="P67" t="s">
        <v>312</v>
      </c>
      <c r="Q67" t="s">
        <v>87</v>
      </c>
      <c r="R67" t="s">
        <v>81</v>
      </c>
      <c r="S67" t="s">
        <v>81</v>
      </c>
      <c r="T67" t="s">
        <v>81</v>
      </c>
      <c r="U67" t="s">
        <v>81</v>
      </c>
      <c r="V67" t="s">
        <v>1053</v>
      </c>
      <c r="W67" t="s">
        <v>89</v>
      </c>
      <c r="X67" t="s">
        <v>81</v>
      </c>
      <c r="Y67" t="s">
        <v>81</v>
      </c>
      <c r="Z67" t="s">
        <v>90</v>
      </c>
      <c r="AA67" t="s">
        <v>91</v>
      </c>
      <c r="AB67" t="s">
        <v>81</v>
      </c>
      <c r="AC67" t="s">
        <v>81</v>
      </c>
      <c r="AD67" t="s">
        <v>81</v>
      </c>
      <c r="AE67" t="s">
        <v>81</v>
      </c>
      <c r="AF67" t="s">
        <v>81</v>
      </c>
      <c r="AG67" t="s">
        <v>1054</v>
      </c>
      <c r="AH67" t="s">
        <v>1055</v>
      </c>
      <c r="AI67" t="s">
        <v>81</v>
      </c>
      <c r="AJ67" t="s">
        <v>81</v>
      </c>
      <c r="AK67" t="s">
        <v>81</v>
      </c>
      <c r="AL67" t="s">
        <v>157</v>
      </c>
      <c r="AM67" s="455">
        <v>0</v>
      </c>
      <c r="AN67" s="455">
        <v>0</v>
      </c>
      <c r="AO67" t="s">
        <v>106</v>
      </c>
      <c r="AP67" t="s">
        <v>194</v>
      </c>
      <c r="AQ67" t="s">
        <v>154</v>
      </c>
      <c r="AR67" t="s">
        <v>155</v>
      </c>
      <c r="AS67" t="s">
        <v>156</v>
      </c>
      <c r="AT67" t="s">
        <v>101</v>
      </c>
      <c r="AU67" t="s">
        <v>81</v>
      </c>
      <c r="AV67" t="s">
        <v>81</v>
      </c>
      <c r="AW67" t="s">
        <v>102</v>
      </c>
      <c r="AX67" t="s">
        <v>103</v>
      </c>
      <c r="AY67" t="s">
        <v>235</v>
      </c>
      <c r="AZ67" t="s">
        <v>235</v>
      </c>
      <c r="BA67" t="s">
        <v>236</v>
      </c>
      <c r="BB67" t="s">
        <v>106</v>
      </c>
      <c r="BC67" t="s">
        <v>81</v>
      </c>
      <c r="BD67" t="s">
        <v>81</v>
      </c>
      <c r="BE67" t="s">
        <v>81</v>
      </c>
      <c r="BF67" t="s">
        <v>81</v>
      </c>
      <c r="BG67" t="s">
        <v>137</v>
      </c>
      <c r="BH67" t="s">
        <v>188</v>
      </c>
      <c r="BI67" t="s">
        <v>81</v>
      </c>
      <c r="BJ67" t="s">
        <v>1056</v>
      </c>
      <c r="BK67" s="107" t="str">
        <f>HYPERLINK("http://dx.doi.org/10.20472/ES.2020.9.2.002","http://dx.doi.org/10.20472/ES.2020.9.2.002")</f>
        <v>http://dx.doi.org/10.20472/ES.2020.9.2.002</v>
      </c>
      <c r="BL67" t="s">
        <v>81</v>
      </c>
      <c r="BM67" t="s">
        <v>81</v>
      </c>
      <c r="BN67" t="s">
        <v>567</v>
      </c>
      <c r="BO67" t="s">
        <v>111</v>
      </c>
      <c r="BP67" t="s">
        <v>112</v>
      </c>
      <c r="BQ67" t="s">
        <v>238</v>
      </c>
      <c r="BR67" t="s">
        <v>81</v>
      </c>
      <c r="BS67" t="s">
        <v>1057</v>
      </c>
      <c r="BT67" s="108" t="str">
        <f>HYPERLINK("https://www.webofscience.com/wos/woscc/full-record/WOS:000600905100002","View Record in Web of Science")</f>
        <v>View Record in Web of Science</v>
      </c>
      <c r="BU67" t="s">
        <v>115</v>
      </c>
      <c r="BV67" t="s">
        <v>81</v>
      </c>
      <c r="BW67" t="s">
        <v>81</v>
      </c>
      <c r="BX67" t="s">
        <v>116</v>
      </c>
    </row>
    <row r="68" spans="1:76" x14ac:dyDescent="0.25">
      <c r="A68" t="s">
        <v>77</v>
      </c>
      <c r="B68" t="s">
        <v>77</v>
      </c>
      <c r="C68" t="s">
        <v>77</v>
      </c>
      <c r="D68" t="s">
        <v>77</v>
      </c>
      <c r="E68" t="s">
        <v>1058</v>
      </c>
      <c r="F68" t="s">
        <v>1059</v>
      </c>
      <c r="G68" t="s">
        <v>1060</v>
      </c>
      <c r="H68" t="s">
        <v>81</v>
      </c>
      <c r="I68" t="s">
        <v>82</v>
      </c>
      <c r="J68" t="s">
        <v>1061</v>
      </c>
      <c r="K68" t="s">
        <v>1062</v>
      </c>
      <c r="L68" t="s">
        <v>81</v>
      </c>
      <c r="M68" t="s">
        <v>81</v>
      </c>
      <c r="N68" t="s">
        <v>81</v>
      </c>
      <c r="O68" t="s">
        <v>1063</v>
      </c>
      <c r="P68" t="s">
        <v>1064</v>
      </c>
      <c r="Q68" t="s">
        <v>87</v>
      </c>
      <c r="R68" t="s">
        <v>81</v>
      </c>
      <c r="S68" t="s">
        <v>81</v>
      </c>
      <c r="T68" t="s">
        <v>81</v>
      </c>
      <c r="U68" t="s">
        <v>81</v>
      </c>
      <c r="V68" t="s">
        <v>1065</v>
      </c>
      <c r="W68" t="s">
        <v>89</v>
      </c>
      <c r="X68" t="s">
        <v>81</v>
      </c>
      <c r="Y68" t="s">
        <v>81</v>
      </c>
      <c r="Z68" t="s">
        <v>90</v>
      </c>
      <c r="AA68" t="s">
        <v>91</v>
      </c>
      <c r="AB68" t="s">
        <v>81</v>
      </c>
      <c r="AC68" t="s">
        <v>81</v>
      </c>
      <c r="AD68" t="s">
        <v>81</v>
      </c>
      <c r="AE68" t="s">
        <v>81</v>
      </c>
      <c r="AF68" t="s">
        <v>81</v>
      </c>
      <c r="AG68" t="s">
        <v>1066</v>
      </c>
      <c r="AH68" t="s">
        <v>81</v>
      </c>
      <c r="AI68" t="s">
        <v>1067</v>
      </c>
      <c r="AJ68" t="s">
        <v>1068</v>
      </c>
      <c r="AK68" t="s">
        <v>81</v>
      </c>
      <c r="AL68" t="s">
        <v>730</v>
      </c>
      <c r="AM68" s="455">
        <v>1</v>
      </c>
      <c r="AN68" s="455">
        <v>4</v>
      </c>
      <c r="AO68" t="s">
        <v>77</v>
      </c>
      <c r="AP68" t="s">
        <v>543</v>
      </c>
      <c r="AQ68" t="s">
        <v>154</v>
      </c>
      <c r="AR68" t="s">
        <v>155</v>
      </c>
      <c r="AS68" t="s">
        <v>156</v>
      </c>
      <c r="AT68" t="s">
        <v>101</v>
      </c>
      <c r="AU68" t="s">
        <v>81</v>
      </c>
      <c r="AV68" t="s">
        <v>81</v>
      </c>
      <c r="AW68" t="s">
        <v>102</v>
      </c>
      <c r="AX68" t="s">
        <v>103</v>
      </c>
      <c r="AY68" t="s">
        <v>104</v>
      </c>
      <c r="AZ68" t="s">
        <v>104</v>
      </c>
      <c r="BA68" t="s">
        <v>105</v>
      </c>
      <c r="BB68" t="s">
        <v>106</v>
      </c>
      <c r="BC68" t="s">
        <v>81</v>
      </c>
      <c r="BD68" t="s">
        <v>81</v>
      </c>
      <c r="BE68" t="s">
        <v>81</v>
      </c>
      <c r="BF68" t="s">
        <v>81</v>
      </c>
      <c r="BG68" t="s">
        <v>455</v>
      </c>
      <c r="BH68" t="s">
        <v>828</v>
      </c>
      <c r="BI68" t="s">
        <v>81</v>
      </c>
      <c r="BJ68" t="s">
        <v>1069</v>
      </c>
      <c r="BK68" s="109" t="str">
        <f>HYPERLINK("http://dx.doi.org/10.20472/ES.2018.7.2.003","http://dx.doi.org/10.20472/ES.2018.7.2.003")</f>
        <v>http://dx.doi.org/10.20472/ES.2018.7.2.003</v>
      </c>
      <c r="BL68" t="s">
        <v>81</v>
      </c>
      <c r="BM68" t="s">
        <v>81</v>
      </c>
      <c r="BN68" t="s">
        <v>543</v>
      </c>
      <c r="BO68" t="s">
        <v>111</v>
      </c>
      <c r="BP68" t="s">
        <v>112</v>
      </c>
      <c r="BQ68" t="s">
        <v>113</v>
      </c>
      <c r="BR68" t="s">
        <v>81</v>
      </c>
      <c r="BS68" t="s">
        <v>1070</v>
      </c>
      <c r="BT68" s="110" t="str">
        <f>HYPERLINK("https://www.webofscience.com/wos/woscc/full-record/WOS:000450671500003","View Record in Web of Science")</f>
        <v>View Record in Web of Science</v>
      </c>
      <c r="BU68" t="s">
        <v>513</v>
      </c>
      <c r="BV68" t="s">
        <v>81</v>
      </c>
      <c r="BW68" t="s">
        <v>81</v>
      </c>
      <c r="BX68" t="s">
        <v>116</v>
      </c>
    </row>
    <row r="69" spans="1:76" x14ac:dyDescent="0.25">
      <c r="A69" t="s">
        <v>77</v>
      </c>
      <c r="B69" t="s">
        <v>77</v>
      </c>
      <c r="C69" t="s">
        <v>77</v>
      </c>
      <c r="D69" t="s">
        <v>77</v>
      </c>
      <c r="E69" t="s">
        <v>1071</v>
      </c>
      <c r="F69" t="s">
        <v>1072</v>
      </c>
      <c r="G69" t="s">
        <v>1073</v>
      </c>
      <c r="H69" t="s">
        <v>81</v>
      </c>
      <c r="I69" t="s">
        <v>82</v>
      </c>
      <c r="J69" t="s">
        <v>1074</v>
      </c>
      <c r="K69" t="s">
        <v>1075</v>
      </c>
      <c r="L69" t="s">
        <v>81</v>
      </c>
      <c r="M69" t="s">
        <v>81</v>
      </c>
      <c r="N69" t="s">
        <v>81</v>
      </c>
      <c r="O69" t="s">
        <v>1076</v>
      </c>
      <c r="P69" t="s">
        <v>1077</v>
      </c>
      <c r="Q69" t="s">
        <v>87</v>
      </c>
      <c r="R69" t="s">
        <v>81</v>
      </c>
      <c r="S69" t="s">
        <v>81</v>
      </c>
      <c r="T69" t="s">
        <v>81</v>
      </c>
      <c r="U69" t="s">
        <v>81</v>
      </c>
      <c r="V69" t="s">
        <v>1078</v>
      </c>
      <c r="W69" t="s">
        <v>89</v>
      </c>
      <c r="X69" t="s">
        <v>81</v>
      </c>
      <c r="Y69" t="s">
        <v>81</v>
      </c>
      <c r="Z69" t="s">
        <v>90</v>
      </c>
      <c r="AA69" t="s">
        <v>91</v>
      </c>
      <c r="AB69" t="s">
        <v>81</v>
      </c>
      <c r="AC69" t="s">
        <v>81</v>
      </c>
      <c r="AD69" t="s">
        <v>81</v>
      </c>
      <c r="AE69" t="s">
        <v>81</v>
      </c>
      <c r="AF69" t="s">
        <v>81</v>
      </c>
      <c r="AG69" t="s">
        <v>1079</v>
      </c>
      <c r="AH69" t="s">
        <v>81</v>
      </c>
      <c r="AI69" t="s">
        <v>81</v>
      </c>
      <c r="AJ69" t="s">
        <v>81</v>
      </c>
      <c r="AK69" t="s">
        <v>81</v>
      </c>
      <c r="AL69" t="s">
        <v>730</v>
      </c>
      <c r="AM69" s="455">
        <v>19</v>
      </c>
      <c r="AN69" s="455">
        <v>44</v>
      </c>
      <c r="AO69" t="s">
        <v>96</v>
      </c>
      <c r="AP69" t="s">
        <v>110</v>
      </c>
      <c r="AQ69" t="s">
        <v>154</v>
      </c>
      <c r="AR69" t="s">
        <v>155</v>
      </c>
      <c r="AS69" t="s">
        <v>156</v>
      </c>
      <c r="AT69" t="s">
        <v>101</v>
      </c>
      <c r="AU69" t="s">
        <v>81</v>
      </c>
      <c r="AV69" t="s">
        <v>81</v>
      </c>
      <c r="AW69" t="s">
        <v>102</v>
      </c>
      <c r="AX69" t="s">
        <v>103</v>
      </c>
      <c r="AY69" t="s">
        <v>352</v>
      </c>
      <c r="AZ69" t="s">
        <v>352</v>
      </c>
      <c r="BA69" t="s">
        <v>189</v>
      </c>
      <c r="BB69" t="s">
        <v>106</v>
      </c>
      <c r="BC69" t="s">
        <v>81</v>
      </c>
      <c r="BD69" t="s">
        <v>81</v>
      </c>
      <c r="BE69" t="s">
        <v>81</v>
      </c>
      <c r="BF69" t="s">
        <v>81</v>
      </c>
      <c r="BG69" t="s">
        <v>172</v>
      </c>
      <c r="BH69" t="s">
        <v>370</v>
      </c>
      <c r="BI69" t="s">
        <v>81</v>
      </c>
      <c r="BJ69" t="s">
        <v>1080</v>
      </c>
      <c r="BK69" s="111" t="str">
        <f>HYPERLINK("http://dx.doi.org/10.20472/ES.2016.5.2.002","http://dx.doi.org/10.20472/ES.2016.5.2.002")</f>
        <v>http://dx.doi.org/10.20472/ES.2016.5.2.002</v>
      </c>
      <c r="BL69" t="s">
        <v>81</v>
      </c>
      <c r="BM69" t="s">
        <v>81</v>
      </c>
      <c r="BN69" t="s">
        <v>153</v>
      </c>
      <c r="BO69" t="s">
        <v>111</v>
      </c>
      <c r="BP69" t="s">
        <v>112</v>
      </c>
      <c r="BQ69" t="s">
        <v>965</v>
      </c>
      <c r="BR69" t="s">
        <v>81</v>
      </c>
      <c r="BS69" t="s">
        <v>1081</v>
      </c>
      <c r="BT69" s="112" t="str">
        <f>HYPERLINK("https://www.webofscience.com/wos/woscc/full-record/WOS:000390197400002","View Record in Web of Science")</f>
        <v>View Record in Web of Science</v>
      </c>
      <c r="BU69" t="s">
        <v>141</v>
      </c>
      <c r="BV69" t="s">
        <v>81</v>
      </c>
      <c r="BW69" t="s">
        <v>81</v>
      </c>
      <c r="BX69" t="s">
        <v>116</v>
      </c>
    </row>
    <row r="70" spans="1:76" x14ac:dyDescent="0.25">
      <c r="A70" t="s">
        <v>77</v>
      </c>
      <c r="B70" t="s">
        <v>77</v>
      </c>
      <c r="C70" t="s">
        <v>77</v>
      </c>
      <c r="D70" t="s">
        <v>77</v>
      </c>
      <c r="E70" t="s">
        <v>1082</v>
      </c>
      <c r="F70" t="s">
        <v>1083</v>
      </c>
      <c r="G70" t="s">
        <v>1084</v>
      </c>
      <c r="H70" t="s">
        <v>81</v>
      </c>
      <c r="I70" t="s">
        <v>82</v>
      </c>
      <c r="J70" t="s">
        <v>1085</v>
      </c>
      <c r="K70" t="s">
        <v>1086</v>
      </c>
      <c r="L70" t="s">
        <v>81</v>
      </c>
      <c r="M70" t="s">
        <v>81</v>
      </c>
      <c r="N70" t="s">
        <v>81</v>
      </c>
      <c r="O70" t="s">
        <v>1087</v>
      </c>
      <c r="P70" t="s">
        <v>1088</v>
      </c>
      <c r="Q70" t="s">
        <v>87</v>
      </c>
      <c r="R70" t="s">
        <v>81</v>
      </c>
      <c r="S70" t="s">
        <v>81</v>
      </c>
      <c r="T70" t="s">
        <v>81</v>
      </c>
      <c r="U70" t="s">
        <v>81</v>
      </c>
      <c r="V70" t="s">
        <v>1089</v>
      </c>
      <c r="W70" t="s">
        <v>89</v>
      </c>
      <c r="X70" t="s">
        <v>81</v>
      </c>
      <c r="Y70" t="s">
        <v>81</v>
      </c>
      <c r="Z70" t="s">
        <v>90</v>
      </c>
      <c r="AA70" t="s">
        <v>91</v>
      </c>
      <c r="AB70" t="s">
        <v>81</v>
      </c>
      <c r="AC70" t="s">
        <v>81</v>
      </c>
      <c r="AD70" t="s">
        <v>81</v>
      </c>
      <c r="AE70" t="s">
        <v>81</v>
      </c>
      <c r="AF70" t="s">
        <v>81</v>
      </c>
      <c r="AG70" t="s">
        <v>1090</v>
      </c>
      <c r="AH70" t="s">
        <v>81</v>
      </c>
      <c r="AI70" t="s">
        <v>1091</v>
      </c>
      <c r="AJ70" t="s">
        <v>81</v>
      </c>
      <c r="AK70" t="s">
        <v>81</v>
      </c>
      <c r="AL70" t="s">
        <v>157</v>
      </c>
      <c r="AM70" s="455">
        <v>0</v>
      </c>
      <c r="AN70" s="455">
        <v>0</v>
      </c>
      <c r="AO70" t="s">
        <v>77</v>
      </c>
      <c r="AP70" t="s">
        <v>106</v>
      </c>
      <c r="AQ70" t="s">
        <v>154</v>
      </c>
      <c r="AR70" t="s">
        <v>155</v>
      </c>
      <c r="AS70" t="s">
        <v>156</v>
      </c>
      <c r="AT70" t="s">
        <v>101</v>
      </c>
      <c r="AU70" t="s">
        <v>81</v>
      </c>
      <c r="AV70" t="s">
        <v>81</v>
      </c>
      <c r="AW70" t="s">
        <v>102</v>
      </c>
      <c r="AX70" t="s">
        <v>103</v>
      </c>
      <c r="AY70" t="s">
        <v>134</v>
      </c>
      <c r="AZ70" t="s">
        <v>134</v>
      </c>
      <c r="BA70" t="s">
        <v>135</v>
      </c>
      <c r="BB70" t="s">
        <v>106</v>
      </c>
      <c r="BC70" t="s">
        <v>81</v>
      </c>
      <c r="BD70" t="s">
        <v>81</v>
      </c>
      <c r="BE70" t="s">
        <v>81</v>
      </c>
      <c r="BF70" t="s">
        <v>81</v>
      </c>
      <c r="BG70" t="s">
        <v>527</v>
      </c>
      <c r="BH70" t="s">
        <v>254</v>
      </c>
      <c r="BI70" t="s">
        <v>81</v>
      </c>
      <c r="BJ70" t="s">
        <v>1092</v>
      </c>
      <c r="BK70" s="113" t="str">
        <f>HYPERLINK("http://dx.doi.org/10.20472/ES.2015.4.2.004","http://dx.doi.org/10.20472/ES.2015.4.2.004")</f>
        <v>http://dx.doi.org/10.20472/ES.2015.4.2.004</v>
      </c>
      <c r="BL70" t="s">
        <v>81</v>
      </c>
      <c r="BM70" t="s">
        <v>81</v>
      </c>
      <c r="BN70" t="s">
        <v>351</v>
      </c>
      <c r="BO70" t="s">
        <v>111</v>
      </c>
      <c r="BP70" t="s">
        <v>112</v>
      </c>
      <c r="BQ70" t="s">
        <v>139</v>
      </c>
      <c r="BR70" t="s">
        <v>81</v>
      </c>
      <c r="BS70" t="s">
        <v>1093</v>
      </c>
      <c r="BT70" s="114" t="str">
        <f>HYPERLINK("https://www.webofscience.com/wos/woscc/full-record/WOS:000218863600004","View Record in Web of Science")</f>
        <v>View Record in Web of Science</v>
      </c>
      <c r="BU70" t="s">
        <v>141</v>
      </c>
      <c r="BV70" t="s">
        <v>81</v>
      </c>
      <c r="BW70" t="s">
        <v>81</v>
      </c>
      <c r="BX70" t="s">
        <v>116</v>
      </c>
    </row>
    <row r="71" spans="1:76" x14ac:dyDescent="0.25">
      <c r="A71" t="s">
        <v>77</v>
      </c>
      <c r="B71" t="s">
        <v>77</v>
      </c>
      <c r="C71" t="s">
        <v>77</v>
      </c>
      <c r="D71" t="s">
        <v>77</v>
      </c>
      <c r="E71" t="s">
        <v>1094</v>
      </c>
      <c r="F71" t="s">
        <v>1095</v>
      </c>
      <c r="G71" t="s">
        <v>377</v>
      </c>
      <c r="H71" t="s">
        <v>81</v>
      </c>
      <c r="I71" t="s">
        <v>82</v>
      </c>
      <c r="J71" t="s">
        <v>1096</v>
      </c>
      <c r="K71" t="s">
        <v>81</v>
      </c>
      <c r="L71" t="s">
        <v>81</v>
      </c>
      <c r="M71" t="s">
        <v>81</v>
      </c>
      <c r="N71" t="s">
        <v>81</v>
      </c>
      <c r="O71" t="s">
        <v>1097</v>
      </c>
      <c r="P71" t="s">
        <v>124</v>
      </c>
      <c r="Q71" t="s">
        <v>87</v>
      </c>
      <c r="R71" t="s">
        <v>81</v>
      </c>
      <c r="S71" t="s">
        <v>81</v>
      </c>
      <c r="T71" t="s">
        <v>81</v>
      </c>
      <c r="U71" t="s">
        <v>81</v>
      </c>
      <c r="V71" t="s">
        <v>1098</v>
      </c>
      <c r="W71" t="s">
        <v>89</v>
      </c>
      <c r="X71" t="s">
        <v>81</v>
      </c>
      <c r="Y71" t="s">
        <v>81</v>
      </c>
      <c r="Z71" t="s">
        <v>90</v>
      </c>
      <c r="AA71" t="s">
        <v>91</v>
      </c>
      <c r="AB71" t="s">
        <v>81</v>
      </c>
      <c r="AC71" t="s">
        <v>81</v>
      </c>
      <c r="AD71" t="s">
        <v>81</v>
      </c>
      <c r="AE71" t="s">
        <v>81</v>
      </c>
      <c r="AF71" t="s">
        <v>81</v>
      </c>
      <c r="AG71" t="s">
        <v>1099</v>
      </c>
      <c r="AH71" t="s">
        <v>81</v>
      </c>
      <c r="AI71" t="s">
        <v>81</v>
      </c>
      <c r="AJ71" t="s">
        <v>81</v>
      </c>
      <c r="AK71" t="s">
        <v>81</v>
      </c>
      <c r="AL71" t="s">
        <v>136</v>
      </c>
      <c r="AM71" s="455">
        <v>0</v>
      </c>
      <c r="AN71" s="455">
        <v>0</v>
      </c>
      <c r="AO71" t="s">
        <v>77</v>
      </c>
      <c r="AP71" t="s">
        <v>96</v>
      </c>
      <c r="AQ71" t="s">
        <v>154</v>
      </c>
      <c r="AR71" t="s">
        <v>155</v>
      </c>
      <c r="AS71" t="s">
        <v>156</v>
      </c>
      <c r="AT71" t="s">
        <v>101</v>
      </c>
      <c r="AU71" t="s">
        <v>81</v>
      </c>
      <c r="AV71" t="s">
        <v>81</v>
      </c>
      <c r="AW71" t="s">
        <v>102</v>
      </c>
      <c r="AX71" t="s">
        <v>103</v>
      </c>
      <c r="AY71" t="s">
        <v>397</v>
      </c>
      <c r="AZ71" t="s">
        <v>397</v>
      </c>
      <c r="BA71" t="s">
        <v>106</v>
      </c>
      <c r="BB71" t="s">
        <v>117</v>
      </c>
      <c r="BC71" t="s">
        <v>81</v>
      </c>
      <c r="BD71" t="s">
        <v>81</v>
      </c>
      <c r="BE71" t="s">
        <v>81</v>
      </c>
      <c r="BF71" t="s">
        <v>81</v>
      </c>
      <c r="BG71" t="s">
        <v>254</v>
      </c>
      <c r="BH71" t="s">
        <v>1100</v>
      </c>
      <c r="BI71" t="s">
        <v>81</v>
      </c>
      <c r="BJ71" t="s">
        <v>81</v>
      </c>
      <c r="BK71" t="s">
        <v>81</v>
      </c>
      <c r="BL71" t="s">
        <v>81</v>
      </c>
      <c r="BM71" t="s">
        <v>81</v>
      </c>
      <c r="BN71" t="s">
        <v>1101</v>
      </c>
      <c r="BO71" t="s">
        <v>111</v>
      </c>
      <c r="BP71" t="s">
        <v>112</v>
      </c>
      <c r="BQ71" t="s">
        <v>716</v>
      </c>
      <c r="BR71" t="s">
        <v>81</v>
      </c>
      <c r="BS71" t="s">
        <v>1102</v>
      </c>
      <c r="BT71" s="115" t="str">
        <f>HYPERLINK("https://www.webofscience.com/wos/woscc/full-record/WOS:000218855100004","View Record in Web of Science")</f>
        <v>View Record in Web of Science</v>
      </c>
      <c r="BU71" t="s">
        <v>81</v>
      </c>
      <c r="BV71" t="s">
        <v>81</v>
      </c>
      <c r="BW71" t="s">
        <v>81</v>
      </c>
      <c r="BX71" t="s">
        <v>116</v>
      </c>
    </row>
    <row r="72" spans="1:76" x14ac:dyDescent="0.25">
      <c r="A72" t="s">
        <v>77</v>
      </c>
      <c r="B72" t="s">
        <v>77</v>
      </c>
      <c r="C72" t="s">
        <v>135</v>
      </c>
      <c r="D72" t="s">
        <v>77</v>
      </c>
      <c r="E72" t="s">
        <v>1103</v>
      </c>
      <c r="F72" t="s">
        <v>1104</v>
      </c>
      <c r="G72" t="s">
        <v>1105</v>
      </c>
      <c r="H72" t="s">
        <v>81</v>
      </c>
      <c r="I72" t="s">
        <v>82</v>
      </c>
      <c r="J72" t="s">
        <v>1106</v>
      </c>
      <c r="K72" t="s">
        <v>1107</v>
      </c>
      <c r="L72" t="s">
        <v>81</v>
      </c>
      <c r="M72" t="s">
        <v>81</v>
      </c>
      <c r="N72" t="s">
        <v>81</v>
      </c>
      <c r="O72" t="s">
        <v>1108</v>
      </c>
      <c r="P72" t="s">
        <v>81</v>
      </c>
      <c r="Q72" t="s">
        <v>87</v>
      </c>
      <c r="R72" t="s">
        <v>81</v>
      </c>
      <c r="S72" t="s">
        <v>81</v>
      </c>
      <c r="T72" t="s">
        <v>81</v>
      </c>
      <c r="U72" t="s">
        <v>81</v>
      </c>
      <c r="V72" t="s">
        <v>1109</v>
      </c>
      <c r="W72" t="s">
        <v>89</v>
      </c>
      <c r="X72" t="s">
        <v>81</v>
      </c>
      <c r="Y72" t="s">
        <v>81</v>
      </c>
      <c r="Z72" t="s">
        <v>90</v>
      </c>
      <c r="AA72" t="s">
        <v>91</v>
      </c>
      <c r="AB72" t="s">
        <v>81</v>
      </c>
      <c r="AC72" t="s">
        <v>81</v>
      </c>
      <c r="AD72" t="s">
        <v>81</v>
      </c>
      <c r="AE72" t="s">
        <v>81</v>
      </c>
      <c r="AF72" t="s">
        <v>81</v>
      </c>
      <c r="AG72" t="s">
        <v>1110</v>
      </c>
      <c r="AH72" t="s">
        <v>81</v>
      </c>
      <c r="AI72" t="s">
        <v>1111</v>
      </c>
      <c r="AJ72" t="s">
        <v>1112</v>
      </c>
      <c r="AK72" t="s">
        <v>81</v>
      </c>
      <c r="AL72" t="s">
        <v>218</v>
      </c>
      <c r="AM72" s="455">
        <v>19</v>
      </c>
      <c r="AN72" s="455">
        <v>19</v>
      </c>
      <c r="AO72" t="s">
        <v>106</v>
      </c>
      <c r="AP72" t="s">
        <v>105</v>
      </c>
      <c r="AQ72" t="s">
        <v>131</v>
      </c>
      <c r="AR72" t="s">
        <v>132</v>
      </c>
      <c r="AS72" t="s">
        <v>133</v>
      </c>
      <c r="AT72" t="s">
        <v>81</v>
      </c>
      <c r="AU72" t="s">
        <v>101</v>
      </c>
      <c r="AV72" t="s">
        <v>81</v>
      </c>
      <c r="AW72" t="s">
        <v>102</v>
      </c>
      <c r="AX72" t="s">
        <v>103</v>
      </c>
      <c r="AY72" t="s">
        <v>214</v>
      </c>
      <c r="AZ72" t="s">
        <v>214</v>
      </c>
      <c r="BA72" t="s">
        <v>213</v>
      </c>
      <c r="BB72" t="s">
        <v>96</v>
      </c>
      <c r="BC72" t="s">
        <v>81</v>
      </c>
      <c r="BD72" t="s">
        <v>81</v>
      </c>
      <c r="BE72" t="s">
        <v>81</v>
      </c>
      <c r="BF72" t="s">
        <v>81</v>
      </c>
      <c r="BG72" t="s">
        <v>1113</v>
      </c>
      <c r="BH72" t="s">
        <v>555</v>
      </c>
      <c r="BI72" t="s">
        <v>81</v>
      </c>
      <c r="BJ72" t="s">
        <v>81</v>
      </c>
      <c r="BK72" t="s">
        <v>81</v>
      </c>
      <c r="BL72" t="s">
        <v>81</v>
      </c>
      <c r="BM72" t="s">
        <v>81</v>
      </c>
      <c r="BN72" t="s">
        <v>110</v>
      </c>
      <c r="BO72" t="s">
        <v>111</v>
      </c>
      <c r="BP72" t="s">
        <v>112</v>
      </c>
      <c r="BQ72" t="s">
        <v>468</v>
      </c>
      <c r="BR72" t="s">
        <v>81</v>
      </c>
      <c r="BS72" t="s">
        <v>1114</v>
      </c>
      <c r="BT72" s="116" t="str">
        <f>HYPERLINK("https://www.webofscience.com/wos/woscc/full-record/WOS:000791160500007","View Record in Web of Science")</f>
        <v>View Record in Web of Science</v>
      </c>
      <c r="BU72" t="s">
        <v>81</v>
      </c>
      <c r="BV72" t="s">
        <v>81</v>
      </c>
      <c r="BW72" t="s">
        <v>81</v>
      </c>
      <c r="BX72" t="s">
        <v>116</v>
      </c>
    </row>
    <row r="73" spans="1:76" x14ac:dyDescent="0.25">
      <c r="A73" t="s">
        <v>77</v>
      </c>
      <c r="B73" t="s">
        <v>77</v>
      </c>
      <c r="C73" t="s">
        <v>77</v>
      </c>
      <c r="D73" t="s">
        <v>77</v>
      </c>
      <c r="E73" t="s">
        <v>1115</v>
      </c>
      <c r="F73" t="s">
        <v>1116</v>
      </c>
      <c r="G73" t="s">
        <v>1117</v>
      </c>
      <c r="H73" t="s">
        <v>81</v>
      </c>
      <c r="I73" t="s">
        <v>82</v>
      </c>
      <c r="J73" t="s">
        <v>1118</v>
      </c>
      <c r="K73" t="s">
        <v>1119</v>
      </c>
      <c r="L73" t="s">
        <v>81</v>
      </c>
      <c r="M73" t="s">
        <v>81</v>
      </c>
      <c r="N73" t="s">
        <v>81</v>
      </c>
      <c r="O73" t="s">
        <v>1120</v>
      </c>
      <c r="P73" t="s">
        <v>1121</v>
      </c>
      <c r="Q73" t="s">
        <v>87</v>
      </c>
      <c r="R73" t="s">
        <v>81</v>
      </c>
      <c r="S73" t="s">
        <v>81</v>
      </c>
      <c r="T73" t="s">
        <v>81</v>
      </c>
      <c r="U73" t="s">
        <v>81</v>
      </c>
      <c r="V73" t="s">
        <v>1122</v>
      </c>
      <c r="W73" t="s">
        <v>89</v>
      </c>
      <c r="X73" t="s">
        <v>81</v>
      </c>
      <c r="Y73" t="s">
        <v>81</v>
      </c>
      <c r="Z73" t="s">
        <v>90</v>
      </c>
      <c r="AA73" t="s">
        <v>91</v>
      </c>
      <c r="AB73" t="s">
        <v>81</v>
      </c>
      <c r="AC73" t="s">
        <v>81</v>
      </c>
      <c r="AD73" t="s">
        <v>81</v>
      </c>
      <c r="AE73" t="s">
        <v>81</v>
      </c>
      <c r="AF73" t="s">
        <v>81</v>
      </c>
      <c r="AG73" t="s">
        <v>1123</v>
      </c>
      <c r="AH73" t="s">
        <v>1124</v>
      </c>
      <c r="AI73" t="s">
        <v>81</v>
      </c>
      <c r="AJ73" t="s">
        <v>81</v>
      </c>
      <c r="AK73" t="s">
        <v>81</v>
      </c>
      <c r="AL73" t="s">
        <v>371</v>
      </c>
      <c r="AM73" s="455">
        <v>1</v>
      </c>
      <c r="AN73" s="455">
        <v>1</v>
      </c>
      <c r="AO73" t="s">
        <v>77</v>
      </c>
      <c r="AP73" t="s">
        <v>105</v>
      </c>
      <c r="AQ73" t="s">
        <v>98</v>
      </c>
      <c r="AR73" t="s">
        <v>99</v>
      </c>
      <c r="AS73" t="s">
        <v>100</v>
      </c>
      <c r="AT73" t="s">
        <v>81</v>
      </c>
      <c r="AU73" t="s">
        <v>101</v>
      </c>
      <c r="AV73" t="s">
        <v>81</v>
      </c>
      <c r="AW73" t="s">
        <v>102</v>
      </c>
      <c r="AX73" t="s">
        <v>103</v>
      </c>
      <c r="AY73" t="s">
        <v>509</v>
      </c>
      <c r="AZ73" t="s">
        <v>509</v>
      </c>
      <c r="BA73" t="s">
        <v>285</v>
      </c>
      <c r="BB73" t="s">
        <v>106</v>
      </c>
      <c r="BC73" t="s">
        <v>81</v>
      </c>
      <c r="BD73" t="s">
        <v>81</v>
      </c>
      <c r="BE73" t="s">
        <v>81</v>
      </c>
      <c r="BF73" t="s">
        <v>81</v>
      </c>
      <c r="BG73" t="s">
        <v>1125</v>
      </c>
      <c r="BH73" t="s">
        <v>1126</v>
      </c>
      <c r="BI73" t="s">
        <v>81</v>
      </c>
      <c r="BJ73" t="s">
        <v>1127</v>
      </c>
      <c r="BK73" s="117" t="str">
        <f>HYPERLINK("http://dx.doi.org/10.20472/ES.2019.8.2.009","http://dx.doi.org/10.20472/ES.2019.8.2.009")</f>
        <v>http://dx.doi.org/10.20472/ES.2019.8.2.009</v>
      </c>
      <c r="BL73" t="s">
        <v>81</v>
      </c>
      <c r="BM73" t="s">
        <v>81</v>
      </c>
      <c r="BN73" t="s">
        <v>127</v>
      </c>
      <c r="BO73" t="s">
        <v>111</v>
      </c>
      <c r="BP73" t="s">
        <v>112</v>
      </c>
      <c r="BQ73" t="s">
        <v>627</v>
      </c>
      <c r="BR73" t="s">
        <v>81</v>
      </c>
      <c r="BS73" t="s">
        <v>1128</v>
      </c>
      <c r="BT73" s="118" t="str">
        <f>HYPERLINK("https://www.webofscience.com/wos/woscc/full-record/WOS:000503977600009","View Record in Web of Science")</f>
        <v>View Record in Web of Science</v>
      </c>
      <c r="BU73" t="s">
        <v>513</v>
      </c>
      <c r="BV73" t="s">
        <v>81</v>
      </c>
      <c r="BW73" t="s">
        <v>81</v>
      </c>
      <c r="BX73" t="s">
        <v>116</v>
      </c>
    </row>
    <row r="74" spans="1:76" x14ac:dyDescent="0.25">
      <c r="A74" t="s">
        <v>77</v>
      </c>
      <c r="B74" t="s">
        <v>77</v>
      </c>
      <c r="C74" t="s">
        <v>77</v>
      </c>
      <c r="D74" t="s">
        <v>77</v>
      </c>
      <c r="E74" t="s">
        <v>338</v>
      </c>
      <c r="F74" t="s">
        <v>1129</v>
      </c>
      <c r="G74" t="s">
        <v>340</v>
      </c>
      <c r="H74" t="s">
        <v>81</v>
      </c>
      <c r="I74" t="s">
        <v>82</v>
      </c>
      <c r="J74" t="s">
        <v>341</v>
      </c>
      <c r="K74" t="s">
        <v>1130</v>
      </c>
      <c r="L74" t="s">
        <v>81</v>
      </c>
      <c r="M74" t="s">
        <v>81</v>
      </c>
      <c r="N74" t="s">
        <v>81</v>
      </c>
      <c r="O74" t="s">
        <v>1131</v>
      </c>
      <c r="P74" t="s">
        <v>312</v>
      </c>
      <c r="Q74" t="s">
        <v>87</v>
      </c>
      <c r="R74" t="s">
        <v>81</v>
      </c>
      <c r="S74" t="s">
        <v>81</v>
      </c>
      <c r="T74" t="s">
        <v>81</v>
      </c>
      <c r="U74" t="s">
        <v>81</v>
      </c>
      <c r="V74" t="s">
        <v>1132</v>
      </c>
      <c r="W74" t="s">
        <v>89</v>
      </c>
      <c r="X74" t="s">
        <v>81</v>
      </c>
      <c r="Y74" t="s">
        <v>81</v>
      </c>
      <c r="Z74" t="s">
        <v>90</v>
      </c>
      <c r="AA74" t="s">
        <v>91</v>
      </c>
      <c r="AB74" t="s">
        <v>81</v>
      </c>
      <c r="AC74" t="s">
        <v>81</v>
      </c>
      <c r="AD74" t="s">
        <v>81</v>
      </c>
      <c r="AE74" t="s">
        <v>81</v>
      </c>
      <c r="AF74" t="s">
        <v>81</v>
      </c>
      <c r="AG74" t="s">
        <v>1133</v>
      </c>
      <c r="AH74" t="s">
        <v>1134</v>
      </c>
      <c r="AI74" t="s">
        <v>81</v>
      </c>
      <c r="AJ74" t="s">
        <v>350</v>
      </c>
      <c r="AK74" t="s">
        <v>81</v>
      </c>
      <c r="AL74" t="s">
        <v>528</v>
      </c>
      <c r="AM74" s="455">
        <v>3</v>
      </c>
      <c r="AN74" s="455">
        <v>5</v>
      </c>
      <c r="AO74" t="s">
        <v>77</v>
      </c>
      <c r="AP74" t="s">
        <v>213</v>
      </c>
      <c r="AQ74" t="s">
        <v>154</v>
      </c>
      <c r="AR74" t="s">
        <v>155</v>
      </c>
      <c r="AS74" t="s">
        <v>156</v>
      </c>
      <c r="AT74" t="s">
        <v>101</v>
      </c>
      <c r="AU74" t="s">
        <v>81</v>
      </c>
      <c r="AV74" t="s">
        <v>81</v>
      </c>
      <c r="AW74" t="s">
        <v>102</v>
      </c>
      <c r="AX74" t="s">
        <v>103</v>
      </c>
      <c r="AY74" t="s">
        <v>104</v>
      </c>
      <c r="AZ74" t="s">
        <v>104</v>
      </c>
      <c r="BA74" t="s">
        <v>105</v>
      </c>
      <c r="BB74" t="s">
        <v>106</v>
      </c>
      <c r="BC74" t="s">
        <v>81</v>
      </c>
      <c r="BD74" t="s">
        <v>81</v>
      </c>
      <c r="BE74" t="s">
        <v>81</v>
      </c>
      <c r="BF74" t="s">
        <v>81</v>
      </c>
      <c r="BG74" t="s">
        <v>480</v>
      </c>
      <c r="BH74" t="s">
        <v>1135</v>
      </c>
      <c r="BI74" t="s">
        <v>81</v>
      </c>
      <c r="BJ74" t="s">
        <v>1136</v>
      </c>
      <c r="BK74" s="119" t="str">
        <f>HYPERLINK("http://dx.doi.org/10.20472/ES.2018.7.2.004","http://dx.doi.org/10.20472/ES.2018.7.2.004")</f>
        <v>http://dx.doi.org/10.20472/ES.2018.7.2.004</v>
      </c>
      <c r="BL74" t="s">
        <v>81</v>
      </c>
      <c r="BM74" t="s">
        <v>81</v>
      </c>
      <c r="BN74" t="s">
        <v>351</v>
      </c>
      <c r="BO74" t="s">
        <v>111</v>
      </c>
      <c r="BP74" t="s">
        <v>112</v>
      </c>
      <c r="BQ74" t="s">
        <v>113</v>
      </c>
      <c r="BR74" t="s">
        <v>81</v>
      </c>
      <c r="BS74" t="s">
        <v>1137</v>
      </c>
      <c r="BT74" s="120" t="str">
        <f>HYPERLINK("https://www.webofscience.com/wos/woscc/full-record/WOS:000450671500004","View Record in Web of Science")</f>
        <v>View Record in Web of Science</v>
      </c>
      <c r="BU74" t="s">
        <v>115</v>
      </c>
      <c r="BV74" t="s">
        <v>81</v>
      </c>
      <c r="BW74" t="s">
        <v>81</v>
      </c>
      <c r="BX74" t="s">
        <v>116</v>
      </c>
    </row>
    <row r="75" spans="1:76" x14ac:dyDescent="0.25">
      <c r="A75" t="s">
        <v>77</v>
      </c>
      <c r="B75" t="s">
        <v>77</v>
      </c>
      <c r="C75" t="s">
        <v>77</v>
      </c>
      <c r="D75" t="s">
        <v>77</v>
      </c>
      <c r="E75" t="s">
        <v>1138</v>
      </c>
      <c r="F75" t="s">
        <v>1139</v>
      </c>
      <c r="G75" t="s">
        <v>1140</v>
      </c>
      <c r="H75" t="s">
        <v>81</v>
      </c>
      <c r="I75" t="s">
        <v>82</v>
      </c>
      <c r="J75" t="s">
        <v>1141</v>
      </c>
      <c r="K75" t="s">
        <v>1142</v>
      </c>
      <c r="L75" t="s">
        <v>81</v>
      </c>
      <c r="M75" t="s">
        <v>81</v>
      </c>
      <c r="N75" t="s">
        <v>81</v>
      </c>
      <c r="O75" t="s">
        <v>1143</v>
      </c>
      <c r="P75" t="s">
        <v>1144</v>
      </c>
      <c r="Q75" t="s">
        <v>87</v>
      </c>
      <c r="R75" t="s">
        <v>81</v>
      </c>
      <c r="S75" t="s">
        <v>81</v>
      </c>
      <c r="T75" t="s">
        <v>81</v>
      </c>
      <c r="U75" t="s">
        <v>81</v>
      </c>
      <c r="V75" t="s">
        <v>1145</v>
      </c>
      <c r="W75" t="s">
        <v>89</v>
      </c>
      <c r="X75" t="s">
        <v>81</v>
      </c>
      <c r="Y75" t="s">
        <v>81</v>
      </c>
      <c r="Z75" t="s">
        <v>90</v>
      </c>
      <c r="AA75" t="s">
        <v>91</v>
      </c>
      <c r="AB75" t="s">
        <v>81</v>
      </c>
      <c r="AC75" t="s">
        <v>81</v>
      </c>
      <c r="AD75" t="s">
        <v>81</v>
      </c>
      <c r="AE75" t="s">
        <v>81</v>
      </c>
      <c r="AF75" t="s">
        <v>81</v>
      </c>
      <c r="AG75" t="s">
        <v>1146</v>
      </c>
      <c r="AH75" t="s">
        <v>1147</v>
      </c>
      <c r="AI75" t="s">
        <v>1148</v>
      </c>
      <c r="AJ75" t="s">
        <v>1149</v>
      </c>
      <c r="AK75" t="s">
        <v>81</v>
      </c>
      <c r="AL75" t="s">
        <v>1150</v>
      </c>
      <c r="AM75" s="455">
        <v>13</v>
      </c>
      <c r="AN75" s="455">
        <v>17</v>
      </c>
      <c r="AO75" t="s">
        <v>77</v>
      </c>
      <c r="AP75" t="s">
        <v>212</v>
      </c>
      <c r="AQ75" t="s">
        <v>154</v>
      </c>
      <c r="AR75" t="s">
        <v>155</v>
      </c>
      <c r="AS75" t="s">
        <v>156</v>
      </c>
      <c r="AT75" t="s">
        <v>101</v>
      </c>
      <c r="AU75" t="s">
        <v>81</v>
      </c>
      <c r="AV75" t="s">
        <v>81</v>
      </c>
      <c r="AW75" t="s">
        <v>102</v>
      </c>
      <c r="AX75" t="s">
        <v>103</v>
      </c>
      <c r="AY75" t="s">
        <v>317</v>
      </c>
      <c r="AZ75" t="s">
        <v>317</v>
      </c>
      <c r="BA75" t="s">
        <v>234</v>
      </c>
      <c r="BB75" t="s">
        <v>106</v>
      </c>
      <c r="BC75" t="s">
        <v>81</v>
      </c>
      <c r="BD75" t="s">
        <v>81</v>
      </c>
      <c r="BE75" t="s">
        <v>81</v>
      </c>
      <c r="BF75" t="s">
        <v>81</v>
      </c>
      <c r="BG75" t="s">
        <v>96</v>
      </c>
      <c r="BH75" t="s">
        <v>730</v>
      </c>
      <c r="BI75" t="s">
        <v>81</v>
      </c>
      <c r="BJ75" t="s">
        <v>1151</v>
      </c>
      <c r="BK75" s="121" t="str">
        <f>HYPERLINK("http://dx.doi.org/10.20472/ES.2017.6.2.001","http://dx.doi.org/10.20472/ES.2017.6.2.001")</f>
        <v>http://dx.doi.org/10.20472/ES.2017.6.2.001</v>
      </c>
      <c r="BL75" t="s">
        <v>81</v>
      </c>
      <c r="BM75" t="s">
        <v>81</v>
      </c>
      <c r="BN75" t="s">
        <v>730</v>
      </c>
      <c r="BO75" t="s">
        <v>111</v>
      </c>
      <c r="BP75" t="s">
        <v>112</v>
      </c>
      <c r="BQ75" t="s">
        <v>321</v>
      </c>
      <c r="BR75" t="s">
        <v>81</v>
      </c>
      <c r="BS75" t="s">
        <v>1152</v>
      </c>
      <c r="BT75" s="122" t="str">
        <f>HYPERLINK("https://www.webofscience.com/wos/woscc/full-record/WOS:000423929800001","View Record in Web of Science")</f>
        <v>View Record in Web of Science</v>
      </c>
      <c r="BU75" t="s">
        <v>115</v>
      </c>
      <c r="BV75" t="s">
        <v>81</v>
      </c>
      <c r="BW75" t="s">
        <v>81</v>
      </c>
      <c r="BX75" t="s">
        <v>116</v>
      </c>
    </row>
    <row r="76" spans="1:76" x14ac:dyDescent="0.25">
      <c r="A76" t="s">
        <v>77</v>
      </c>
      <c r="B76" t="s">
        <v>77</v>
      </c>
      <c r="C76" t="s">
        <v>77</v>
      </c>
      <c r="D76" t="s">
        <v>77</v>
      </c>
      <c r="E76" t="s">
        <v>1153</v>
      </c>
      <c r="F76" t="s">
        <v>1154</v>
      </c>
      <c r="G76" t="s">
        <v>1155</v>
      </c>
      <c r="H76" t="s">
        <v>81</v>
      </c>
      <c r="I76" t="s">
        <v>82</v>
      </c>
      <c r="J76" t="s">
        <v>1156</v>
      </c>
      <c r="K76" t="s">
        <v>1157</v>
      </c>
      <c r="L76" t="s">
        <v>1158</v>
      </c>
      <c r="M76" t="s">
        <v>1159</v>
      </c>
      <c r="N76" t="s">
        <v>1160</v>
      </c>
      <c r="O76" t="s">
        <v>1161</v>
      </c>
      <c r="P76" t="s">
        <v>1162</v>
      </c>
      <c r="Q76" t="s">
        <v>87</v>
      </c>
      <c r="R76" t="s">
        <v>81</v>
      </c>
      <c r="S76" t="s">
        <v>81</v>
      </c>
      <c r="T76" t="s">
        <v>81</v>
      </c>
      <c r="U76" t="s">
        <v>81</v>
      </c>
      <c r="V76" t="s">
        <v>1163</v>
      </c>
      <c r="W76" t="s">
        <v>89</v>
      </c>
      <c r="X76" t="s">
        <v>81</v>
      </c>
      <c r="Y76" t="s">
        <v>81</v>
      </c>
      <c r="Z76" t="s">
        <v>90</v>
      </c>
      <c r="AA76" t="s">
        <v>91</v>
      </c>
      <c r="AB76" t="s">
        <v>81</v>
      </c>
      <c r="AC76" t="s">
        <v>81</v>
      </c>
      <c r="AD76" t="s">
        <v>81</v>
      </c>
      <c r="AE76" t="s">
        <v>81</v>
      </c>
      <c r="AF76" t="s">
        <v>81</v>
      </c>
      <c r="AG76" t="s">
        <v>1164</v>
      </c>
      <c r="AH76" t="s">
        <v>81</v>
      </c>
      <c r="AI76" t="s">
        <v>1165</v>
      </c>
      <c r="AJ76" t="s">
        <v>1166</v>
      </c>
      <c r="AK76" t="s">
        <v>81</v>
      </c>
      <c r="AL76" t="s">
        <v>218</v>
      </c>
      <c r="AM76" s="455">
        <v>1</v>
      </c>
      <c r="AN76" s="455">
        <v>1</v>
      </c>
      <c r="AO76" t="s">
        <v>77</v>
      </c>
      <c r="AP76" t="s">
        <v>77</v>
      </c>
      <c r="AQ76" t="s">
        <v>131</v>
      </c>
      <c r="AR76" t="s">
        <v>132</v>
      </c>
      <c r="AS76" t="s">
        <v>133</v>
      </c>
      <c r="AT76" t="s">
        <v>81</v>
      </c>
      <c r="AU76" t="s">
        <v>101</v>
      </c>
      <c r="AV76" t="s">
        <v>81</v>
      </c>
      <c r="AW76" t="s">
        <v>102</v>
      </c>
      <c r="AX76" t="s">
        <v>103</v>
      </c>
      <c r="AY76" t="s">
        <v>333</v>
      </c>
      <c r="AZ76" t="s">
        <v>333</v>
      </c>
      <c r="BA76" t="s">
        <v>117</v>
      </c>
      <c r="BB76" t="s">
        <v>135</v>
      </c>
      <c r="BC76" t="s">
        <v>81</v>
      </c>
      <c r="BD76" t="s">
        <v>81</v>
      </c>
      <c r="BE76" t="s">
        <v>81</v>
      </c>
      <c r="BF76" t="s">
        <v>81</v>
      </c>
      <c r="BG76" t="s">
        <v>188</v>
      </c>
      <c r="BH76" t="s">
        <v>1167</v>
      </c>
      <c r="BI76" t="s">
        <v>81</v>
      </c>
      <c r="BJ76" t="s">
        <v>81</v>
      </c>
      <c r="BK76" t="s">
        <v>81</v>
      </c>
      <c r="BL76" t="s">
        <v>81</v>
      </c>
      <c r="BM76" t="s">
        <v>81</v>
      </c>
      <c r="BN76" t="s">
        <v>218</v>
      </c>
      <c r="BO76" t="s">
        <v>111</v>
      </c>
      <c r="BP76" t="s">
        <v>112</v>
      </c>
      <c r="BQ76" t="s">
        <v>556</v>
      </c>
      <c r="BR76" t="s">
        <v>81</v>
      </c>
      <c r="BS76" t="s">
        <v>1168</v>
      </c>
      <c r="BT76" s="123" t="str">
        <f>HYPERLINK("https://www.webofscience.com/wos/woscc/full-record/WOS:000218860900002","View Record in Web of Science")</f>
        <v>View Record in Web of Science</v>
      </c>
      <c r="BU76" t="s">
        <v>81</v>
      </c>
      <c r="BV76" t="s">
        <v>81</v>
      </c>
      <c r="BW76" t="s">
        <v>81</v>
      </c>
      <c r="BX76" t="s">
        <v>116</v>
      </c>
    </row>
    <row r="77" spans="1:76" x14ac:dyDescent="0.25">
      <c r="A77" t="s">
        <v>77</v>
      </c>
      <c r="B77" t="s">
        <v>77</v>
      </c>
      <c r="C77" t="s">
        <v>77</v>
      </c>
      <c r="D77" t="s">
        <v>77</v>
      </c>
      <c r="E77" t="s">
        <v>1169</v>
      </c>
      <c r="F77" t="s">
        <v>1170</v>
      </c>
      <c r="G77" t="s">
        <v>1171</v>
      </c>
      <c r="H77" t="s">
        <v>81</v>
      </c>
      <c r="I77" t="s">
        <v>82</v>
      </c>
      <c r="J77" t="s">
        <v>1172</v>
      </c>
      <c r="K77" t="s">
        <v>81</v>
      </c>
      <c r="L77" t="s">
        <v>1173</v>
      </c>
      <c r="M77" t="s">
        <v>1174</v>
      </c>
      <c r="N77" t="s">
        <v>1175</v>
      </c>
      <c r="O77" t="s">
        <v>1176</v>
      </c>
      <c r="P77" t="s">
        <v>1177</v>
      </c>
      <c r="Q77" t="s">
        <v>87</v>
      </c>
      <c r="R77" t="s">
        <v>81</v>
      </c>
      <c r="S77" t="s">
        <v>81</v>
      </c>
      <c r="T77" t="s">
        <v>81</v>
      </c>
      <c r="U77" t="s">
        <v>81</v>
      </c>
      <c r="V77" t="s">
        <v>1178</v>
      </c>
      <c r="W77" t="s">
        <v>89</v>
      </c>
      <c r="X77" t="s">
        <v>81</v>
      </c>
      <c r="Y77" t="s">
        <v>81</v>
      </c>
      <c r="Z77" t="s">
        <v>90</v>
      </c>
      <c r="AA77" t="s">
        <v>91</v>
      </c>
      <c r="AB77" t="s">
        <v>81</v>
      </c>
      <c r="AC77" t="s">
        <v>81</v>
      </c>
      <c r="AD77" t="s">
        <v>81</v>
      </c>
      <c r="AE77" t="s">
        <v>81</v>
      </c>
      <c r="AF77" t="s">
        <v>81</v>
      </c>
      <c r="AG77" t="s">
        <v>1179</v>
      </c>
      <c r="AH77" t="s">
        <v>1180</v>
      </c>
      <c r="AI77" t="s">
        <v>1181</v>
      </c>
      <c r="AJ77" t="s">
        <v>81</v>
      </c>
      <c r="AK77" t="s">
        <v>81</v>
      </c>
      <c r="AL77" t="s">
        <v>541</v>
      </c>
      <c r="AM77" s="455">
        <v>0</v>
      </c>
      <c r="AN77" s="455">
        <v>0</v>
      </c>
      <c r="AO77" t="s">
        <v>77</v>
      </c>
      <c r="AP77" t="s">
        <v>77</v>
      </c>
      <c r="AQ77" t="s">
        <v>154</v>
      </c>
      <c r="AR77" t="s">
        <v>155</v>
      </c>
      <c r="AS77" t="s">
        <v>156</v>
      </c>
      <c r="AT77" t="s">
        <v>101</v>
      </c>
      <c r="AU77" t="s">
        <v>81</v>
      </c>
      <c r="AV77" t="s">
        <v>81</v>
      </c>
      <c r="AW77" t="s">
        <v>102</v>
      </c>
      <c r="AX77" t="s">
        <v>103</v>
      </c>
      <c r="AY77" t="s">
        <v>397</v>
      </c>
      <c r="AZ77" t="s">
        <v>397</v>
      </c>
      <c r="BA77" t="s">
        <v>106</v>
      </c>
      <c r="BB77" t="s">
        <v>106</v>
      </c>
      <c r="BC77" t="s">
        <v>81</v>
      </c>
      <c r="BD77" t="s">
        <v>81</v>
      </c>
      <c r="BE77" t="s">
        <v>81</v>
      </c>
      <c r="BF77" t="s">
        <v>81</v>
      </c>
      <c r="BG77" t="s">
        <v>110</v>
      </c>
      <c r="BH77" t="s">
        <v>267</v>
      </c>
      <c r="BI77" t="s">
        <v>81</v>
      </c>
      <c r="BJ77" t="s">
        <v>81</v>
      </c>
      <c r="BK77" t="s">
        <v>81</v>
      </c>
      <c r="BL77" t="s">
        <v>81</v>
      </c>
      <c r="BM77" t="s">
        <v>81</v>
      </c>
      <c r="BN77" t="s">
        <v>567</v>
      </c>
      <c r="BO77" t="s">
        <v>111</v>
      </c>
      <c r="BP77" t="s">
        <v>112</v>
      </c>
      <c r="BQ77" t="s">
        <v>568</v>
      </c>
      <c r="BR77" t="s">
        <v>81</v>
      </c>
      <c r="BS77" t="s">
        <v>1182</v>
      </c>
      <c r="BT77" s="124" t="str">
        <f>HYPERLINK("https://www.webofscience.com/wos/woscc/full-record/WOS:000218853000002","View Record in Web of Science")</f>
        <v>View Record in Web of Science</v>
      </c>
      <c r="BU77" t="s">
        <v>81</v>
      </c>
      <c r="BV77" t="s">
        <v>81</v>
      </c>
      <c r="BW77" t="s">
        <v>81</v>
      </c>
      <c r="BX77" t="s">
        <v>116</v>
      </c>
    </row>
    <row r="78" spans="1:76" x14ac:dyDescent="0.25">
      <c r="A78" t="s">
        <v>77</v>
      </c>
      <c r="B78" t="s">
        <v>77</v>
      </c>
      <c r="C78" t="s">
        <v>77</v>
      </c>
      <c r="D78" t="s">
        <v>77</v>
      </c>
      <c r="E78" t="s">
        <v>1183</v>
      </c>
      <c r="F78" t="s">
        <v>1184</v>
      </c>
      <c r="G78" t="s">
        <v>1185</v>
      </c>
      <c r="H78" t="s">
        <v>81</v>
      </c>
      <c r="I78" t="s">
        <v>82</v>
      </c>
      <c r="J78" t="s">
        <v>1186</v>
      </c>
      <c r="K78" t="s">
        <v>81</v>
      </c>
      <c r="L78" t="s">
        <v>81</v>
      </c>
      <c r="M78" t="s">
        <v>81</v>
      </c>
      <c r="N78" t="s">
        <v>81</v>
      </c>
      <c r="O78" t="s">
        <v>1187</v>
      </c>
      <c r="P78" t="s">
        <v>1188</v>
      </c>
      <c r="Q78" t="s">
        <v>87</v>
      </c>
      <c r="R78" t="s">
        <v>81</v>
      </c>
      <c r="S78" t="s">
        <v>81</v>
      </c>
      <c r="T78" t="s">
        <v>81</v>
      </c>
      <c r="U78" t="s">
        <v>81</v>
      </c>
      <c r="V78" t="s">
        <v>1189</v>
      </c>
      <c r="W78" t="s">
        <v>89</v>
      </c>
      <c r="X78" t="s">
        <v>81</v>
      </c>
      <c r="Y78" t="s">
        <v>81</v>
      </c>
      <c r="Z78" t="s">
        <v>90</v>
      </c>
      <c r="AA78" t="s">
        <v>91</v>
      </c>
      <c r="AB78" t="s">
        <v>81</v>
      </c>
      <c r="AC78" t="s">
        <v>81</v>
      </c>
      <c r="AD78" t="s">
        <v>81</v>
      </c>
      <c r="AE78" t="s">
        <v>81</v>
      </c>
      <c r="AF78" t="s">
        <v>81</v>
      </c>
      <c r="AG78" t="s">
        <v>1190</v>
      </c>
      <c r="AH78" t="s">
        <v>81</v>
      </c>
      <c r="AI78" t="s">
        <v>1191</v>
      </c>
      <c r="AJ78" t="s">
        <v>81</v>
      </c>
      <c r="AK78" t="s">
        <v>81</v>
      </c>
      <c r="AL78" t="s">
        <v>137</v>
      </c>
      <c r="AM78" s="455">
        <v>0</v>
      </c>
      <c r="AN78" s="455">
        <v>0</v>
      </c>
      <c r="AO78" t="s">
        <v>77</v>
      </c>
      <c r="AP78" t="s">
        <v>77</v>
      </c>
      <c r="AQ78" t="s">
        <v>154</v>
      </c>
      <c r="AR78" t="s">
        <v>155</v>
      </c>
      <c r="AS78" t="s">
        <v>156</v>
      </c>
      <c r="AT78" t="s">
        <v>101</v>
      </c>
      <c r="AU78" t="s">
        <v>81</v>
      </c>
      <c r="AV78" t="s">
        <v>81</v>
      </c>
      <c r="AW78" t="s">
        <v>102</v>
      </c>
      <c r="AX78" t="s">
        <v>103</v>
      </c>
      <c r="AY78" t="s">
        <v>397</v>
      </c>
      <c r="AZ78" t="s">
        <v>397</v>
      </c>
      <c r="BA78" t="s">
        <v>106</v>
      </c>
      <c r="BB78" t="s">
        <v>106</v>
      </c>
      <c r="BC78" t="s">
        <v>81</v>
      </c>
      <c r="BD78" t="s">
        <v>81</v>
      </c>
      <c r="BE78" t="s">
        <v>81</v>
      </c>
      <c r="BF78" t="s">
        <v>81</v>
      </c>
      <c r="BG78" t="s">
        <v>372</v>
      </c>
      <c r="BH78" t="s">
        <v>399</v>
      </c>
      <c r="BI78" t="s">
        <v>81</v>
      </c>
      <c r="BJ78" t="s">
        <v>81</v>
      </c>
      <c r="BK78" t="s">
        <v>81</v>
      </c>
      <c r="BL78" t="s">
        <v>81</v>
      </c>
      <c r="BM78" t="s">
        <v>81</v>
      </c>
      <c r="BN78" t="s">
        <v>136</v>
      </c>
      <c r="BO78" t="s">
        <v>111</v>
      </c>
      <c r="BP78" t="s">
        <v>112</v>
      </c>
      <c r="BQ78" t="s">
        <v>568</v>
      </c>
      <c r="BR78" t="s">
        <v>81</v>
      </c>
      <c r="BS78" t="s">
        <v>1192</v>
      </c>
      <c r="BT78" s="125" t="str">
        <f>HYPERLINK("https://www.webofscience.com/wos/woscc/full-record/WOS:000218853000006","View Record in Web of Science")</f>
        <v>View Record in Web of Science</v>
      </c>
      <c r="BU78" t="s">
        <v>81</v>
      </c>
      <c r="BV78" t="s">
        <v>81</v>
      </c>
      <c r="BW78" t="s">
        <v>81</v>
      </c>
      <c r="BX78" t="s">
        <v>116</v>
      </c>
    </row>
    <row r="79" spans="1:76" x14ac:dyDescent="0.25">
      <c r="A79" t="s">
        <v>77</v>
      </c>
      <c r="B79" t="s">
        <v>77</v>
      </c>
      <c r="C79" t="s">
        <v>77</v>
      </c>
      <c r="D79" t="s">
        <v>77</v>
      </c>
      <c r="E79" t="s">
        <v>1193</v>
      </c>
      <c r="F79" t="s">
        <v>1194</v>
      </c>
      <c r="G79" t="s">
        <v>1195</v>
      </c>
      <c r="H79" t="s">
        <v>81</v>
      </c>
      <c r="I79" t="s">
        <v>82</v>
      </c>
      <c r="J79" t="s">
        <v>81</v>
      </c>
      <c r="K79" t="s">
        <v>1196</v>
      </c>
      <c r="L79" t="s">
        <v>81</v>
      </c>
      <c r="M79" t="s">
        <v>81</v>
      </c>
      <c r="N79" t="s">
        <v>81</v>
      </c>
      <c r="O79" t="s">
        <v>81</v>
      </c>
      <c r="P79" t="s">
        <v>81</v>
      </c>
      <c r="Q79" t="s">
        <v>87</v>
      </c>
      <c r="R79" t="s">
        <v>81</v>
      </c>
      <c r="S79" t="s">
        <v>81</v>
      </c>
      <c r="T79" t="s">
        <v>81</v>
      </c>
      <c r="U79" t="s">
        <v>81</v>
      </c>
      <c r="V79" t="s">
        <v>1197</v>
      </c>
      <c r="W79" t="s">
        <v>89</v>
      </c>
      <c r="X79" t="s">
        <v>81</v>
      </c>
      <c r="Y79" t="s">
        <v>81</v>
      </c>
      <c r="Z79" t="s">
        <v>90</v>
      </c>
      <c r="AA79" t="s">
        <v>91</v>
      </c>
      <c r="AB79" t="s">
        <v>81</v>
      </c>
      <c r="AC79" t="s">
        <v>81</v>
      </c>
      <c r="AD79" t="s">
        <v>81</v>
      </c>
      <c r="AE79" t="s">
        <v>81</v>
      </c>
      <c r="AF79" t="s">
        <v>81</v>
      </c>
      <c r="AG79" t="s">
        <v>1198</v>
      </c>
      <c r="AH79" t="s">
        <v>81</v>
      </c>
      <c r="AI79" t="s">
        <v>81</v>
      </c>
      <c r="AJ79" t="s">
        <v>81</v>
      </c>
      <c r="AK79" t="s">
        <v>81</v>
      </c>
      <c r="AL79" t="s">
        <v>285</v>
      </c>
      <c r="AM79" s="455">
        <v>0</v>
      </c>
      <c r="AN79" s="455">
        <v>0</v>
      </c>
      <c r="AO79" t="s">
        <v>77</v>
      </c>
      <c r="AP79" t="s">
        <v>77</v>
      </c>
      <c r="AQ79" t="s">
        <v>154</v>
      </c>
      <c r="AR79" t="s">
        <v>155</v>
      </c>
      <c r="AS79" t="s">
        <v>156</v>
      </c>
      <c r="AT79" t="s">
        <v>101</v>
      </c>
      <c r="AU79" t="s">
        <v>81</v>
      </c>
      <c r="AV79" t="s">
        <v>81</v>
      </c>
      <c r="AW79" t="s">
        <v>102</v>
      </c>
      <c r="AX79" t="s">
        <v>103</v>
      </c>
      <c r="AY79" t="s">
        <v>169</v>
      </c>
      <c r="AZ79" t="s">
        <v>169</v>
      </c>
      <c r="BA79" t="s">
        <v>96</v>
      </c>
      <c r="BB79" t="s">
        <v>96</v>
      </c>
      <c r="BC79" t="s">
        <v>81</v>
      </c>
      <c r="BD79" t="s">
        <v>81</v>
      </c>
      <c r="BE79" t="s">
        <v>81</v>
      </c>
      <c r="BF79" t="s">
        <v>81</v>
      </c>
      <c r="BG79" t="s">
        <v>188</v>
      </c>
      <c r="BH79" t="s">
        <v>332</v>
      </c>
      <c r="BI79" t="s">
        <v>81</v>
      </c>
      <c r="BJ79" t="s">
        <v>81</v>
      </c>
      <c r="BK79" t="s">
        <v>81</v>
      </c>
      <c r="BL79" t="s">
        <v>81</v>
      </c>
      <c r="BM79" t="s">
        <v>81</v>
      </c>
      <c r="BN79" t="s">
        <v>157</v>
      </c>
      <c r="BO79" t="s">
        <v>111</v>
      </c>
      <c r="BP79" t="s">
        <v>112</v>
      </c>
      <c r="BQ79" t="s">
        <v>408</v>
      </c>
      <c r="BR79" t="s">
        <v>81</v>
      </c>
      <c r="BS79" t="s">
        <v>1199</v>
      </c>
      <c r="BT79" s="126" t="str">
        <f>HYPERLINK("https://www.webofscience.com/wos/woscc/full-record/WOS:000218847000003","View Record in Web of Science")</f>
        <v>View Record in Web of Science</v>
      </c>
      <c r="BU79" t="s">
        <v>81</v>
      </c>
      <c r="BV79" t="s">
        <v>81</v>
      </c>
      <c r="BW79" t="s">
        <v>81</v>
      </c>
      <c r="BX79" t="s">
        <v>116</v>
      </c>
    </row>
    <row r="80" spans="1:76" x14ac:dyDescent="0.25">
      <c r="A80" t="s">
        <v>77</v>
      </c>
      <c r="B80" t="s">
        <v>77</v>
      </c>
      <c r="C80" t="s">
        <v>77</v>
      </c>
      <c r="D80" t="s">
        <v>77</v>
      </c>
      <c r="E80" t="s">
        <v>1200</v>
      </c>
      <c r="F80" t="s">
        <v>1201</v>
      </c>
      <c r="G80" t="s">
        <v>1202</v>
      </c>
      <c r="H80" t="s">
        <v>81</v>
      </c>
      <c r="I80" t="s">
        <v>82</v>
      </c>
      <c r="J80" t="s">
        <v>1203</v>
      </c>
      <c r="K80" t="s">
        <v>1204</v>
      </c>
      <c r="L80" t="s">
        <v>81</v>
      </c>
      <c r="M80" t="s">
        <v>81</v>
      </c>
      <c r="N80" t="s">
        <v>81</v>
      </c>
      <c r="O80" t="s">
        <v>1205</v>
      </c>
      <c r="P80" t="s">
        <v>1206</v>
      </c>
      <c r="Q80" t="s">
        <v>87</v>
      </c>
      <c r="R80" t="s">
        <v>81</v>
      </c>
      <c r="S80" t="s">
        <v>81</v>
      </c>
      <c r="T80" t="s">
        <v>81</v>
      </c>
      <c r="U80" t="s">
        <v>81</v>
      </c>
      <c r="V80" t="s">
        <v>1207</v>
      </c>
      <c r="W80" t="s">
        <v>89</v>
      </c>
      <c r="X80" t="s">
        <v>81</v>
      </c>
      <c r="Y80" t="s">
        <v>81</v>
      </c>
      <c r="Z80" t="s">
        <v>90</v>
      </c>
      <c r="AA80" t="s">
        <v>91</v>
      </c>
      <c r="AB80" t="s">
        <v>81</v>
      </c>
      <c r="AC80" t="s">
        <v>81</v>
      </c>
      <c r="AD80" t="s">
        <v>81</v>
      </c>
      <c r="AE80" t="s">
        <v>81</v>
      </c>
      <c r="AF80" t="s">
        <v>81</v>
      </c>
      <c r="AG80" t="s">
        <v>1208</v>
      </c>
      <c r="AH80" t="s">
        <v>1209</v>
      </c>
      <c r="AI80" t="s">
        <v>1210</v>
      </c>
      <c r="AJ80" t="s">
        <v>1211</v>
      </c>
      <c r="AK80" t="s">
        <v>81</v>
      </c>
      <c r="AL80" t="s">
        <v>541</v>
      </c>
      <c r="AM80" s="455">
        <v>6</v>
      </c>
      <c r="AN80" s="455">
        <v>7</v>
      </c>
      <c r="AO80" t="s">
        <v>117</v>
      </c>
      <c r="AP80" t="s">
        <v>136</v>
      </c>
      <c r="AQ80" t="s">
        <v>98</v>
      </c>
      <c r="AR80" t="s">
        <v>99</v>
      </c>
      <c r="AS80" t="s">
        <v>100</v>
      </c>
      <c r="AT80" t="s">
        <v>81</v>
      </c>
      <c r="AU80" t="s">
        <v>101</v>
      </c>
      <c r="AV80" t="s">
        <v>81</v>
      </c>
      <c r="AW80" t="s">
        <v>102</v>
      </c>
      <c r="AX80" t="s">
        <v>103</v>
      </c>
      <c r="AY80" t="s">
        <v>190</v>
      </c>
      <c r="AZ80" t="s">
        <v>190</v>
      </c>
      <c r="BA80" t="s">
        <v>97</v>
      </c>
      <c r="BB80" t="s">
        <v>96</v>
      </c>
      <c r="BC80" t="s">
        <v>81</v>
      </c>
      <c r="BD80" t="s">
        <v>81</v>
      </c>
      <c r="BE80" t="s">
        <v>81</v>
      </c>
      <c r="BF80" t="s">
        <v>81</v>
      </c>
      <c r="BG80" t="s">
        <v>1212</v>
      </c>
      <c r="BH80" t="s">
        <v>107</v>
      </c>
      <c r="BI80" t="s">
        <v>81</v>
      </c>
      <c r="BJ80" t="s">
        <v>1213</v>
      </c>
      <c r="BK80" s="127" t="str">
        <f>HYPERLINK("http://dx.doi.org/10.31181/ijes1412025174","http://dx.doi.org/10.31181/ijes1412025174")</f>
        <v>http://dx.doi.org/10.31181/ijes1412025174</v>
      </c>
      <c r="BL80" t="s">
        <v>81</v>
      </c>
      <c r="BM80" t="s">
        <v>81</v>
      </c>
      <c r="BN80" t="s">
        <v>157</v>
      </c>
      <c r="BO80" t="s">
        <v>111</v>
      </c>
      <c r="BP80" t="s">
        <v>112</v>
      </c>
      <c r="BQ80" t="s">
        <v>1214</v>
      </c>
      <c r="BR80" t="s">
        <v>81</v>
      </c>
      <c r="BS80" t="s">
        <v>1215</v>
      </c>
      <c r="BT80" s="128" t="str">
        <f>HYPERLINK("https://www.webofscience.com/wos/woscc/full-record/WOS:001501924100001","View Record in Web of Science")</f>
        <v>View Record in Web of Science</v>
      </c>
      <c r="BU80" t="s">
        <v>115</v>
      </c>
      <c r="BV80" t="s">
        <v>81</v>
      </c>
      <c r="BW80" t="s">
        <v>81</v>
      </c>
      <c r="BX80" t="s">
        <v>116</v>
      </c>
    </row>
    <row r="81" spans="1:76" x14ac:dyDescent="0.25">
      <c r="A81" t="s">
        <v>77</v>
      </c>
      <c r="B81" t="s">
        <v>77</v>
      </c>
      <c r="C81" t="s">
        <v>77</v>
      </c>
      <c r="D81" t="s">
        <v>77</v>
      </c>
      <c r="E81" t="s">
        <v>1216</v>
      </c>
      <c r="F81" t="s">
        <v>1217</v>
      </c>
      <c r="G81" t="s">
        <v>1218</v>
      </c>
      <c r="H81" t="s">
        <v>81</v>
      </c>
      <c r="I81" t="s">
        <v>82</v>
      </c>
      <c r="J81" t="s">
        <v>1219</v>
      </c>
      <c r="K81" t="s">
        <v>1220</v>
      </c>
      <c r="L81" t="s">
        <v>81</v>
      </c>
      <c r="M81" t="s">
        <v>81</v>
      </c>
      <c r="N81" t="s">
        <v>81</v>
      </c>
      <c r="O81" t="s">
        <v>1221</v>
      </c>
      <c r="P81" t="s">
        <v>1222</v>
      </c>
      <c r="Q81" t="s">
        <v>87</v>
      </c>
      <c r="R81" t="s">
        <v>81</v>
      </c>
      <c r="S81" t="s">
        <v>81</v>
      </c>
      <c r="T81" t="s">
        <v>81</v>
      </c>
      <c r="U81" t="s">
        <v>81</v>
      </c>
      <c r="V81" t="s">
        <v>1223</v>
      </c>
      <c r="W81" t="s">
        <v>89</v>
      </c>
      <c r="X81" t="s">
        <v>81</v>
      </c>
      <c r="Y81" t="s">
        <v>81</v>
      </c>
      <c r="Z81" t="s">
        <v>90</v>
      </c>
      <c r="AA81" t="s">
        <v>91</v>
      </c>
      <c r="AB81" t="s">
        <v>81</v>
      </c>
      <c r="AC81" t="s">
        <v>81</v>
      </c>
      <c r="AD81" t="s">
        <v>81</v>
      </c>
      <c r="AE81" t="s">
        <v>81</v>
      </c>
      <c r="AF81" t="s">
        <v>81</v>
      </c>
      <c r="AG81" t="s">
        <v>1224</v>
      </c>
      <c r="AH81" t="s">
        <v>1225</v>
      </c>
      <c r="AI81" t="s">
        <v>81</v>
      </c>
      <c r="AJ81" t="s">
        <v>1226</v>
      </c>
      <c r="AK81" t="s">
        <v>81</v>
      </c>
      <c r="AL81" t="s">
        <v>301</v>
      </c>
      <c r="AM81" s="455">
        <v>14</v>
      </c>
      <c r="AN81" s="455">
        <v>17</v>
      </c>
      <c r="AO81" t="s">
        <v>234</v>
      </c>
      <c r="AP81" t="s">
        <v>110</v>
      </c>
      <c r="AQ81" t="s">
        <v>98</v>
      </c>
      <c r="AR81" t="s">
        <v>99</v>
      </c>
      <c r="AS81" t="s">
        <v>100</v>
      </c>
      <c r="AT81" t="s">
        <v>81</v>
      </c>
      <c r="AU81" t="s">
        <v>101</v>
      </c>
      <c r="AV81" t="s">
        <v>81</v>
      </c>
      <c r="AW81" t="s">
        <v>102</v>
      </c>
      <c r="AX81" t="s">
        <v>103</v>
      </c>
      <c r="AY81" t="s">
        <v>190</v>
      </c>
      <c r="AZ81" t="s">
        <v>190</v>
      </c>
      <c r="BA81" t="s">
        <v>97</v>
      </c>
      <c r="BB81" t="s">
        <v>96</v>
      </c>
      <c r="BC81" t="s">
        <v>81</v>
      </c>
      <c r="BD81" t="s">
        <v>81</v>
      </c>
      <c r="BE81" t="s">
        <v>81</v>
      </c>
      <c r="BF81" t="s">
        <v>81</v>
      </c>
      <c r="BG81" t="s">
        <v>1032</v>
      </c>
      <c r="BH81" t="s">
        <v>1227</v>
      </c>
      <c r="BI81" t="s">
        <v>81</v>
      </c>
      <c r="BJ81" t="s">
        <v>1228</v>
      </c>
      <c r="BK81" s="129" t="str">
        <f>HYPERLINK("http://dx.doi.org/10.31181/ijes1412025188","http://dx.doi.org/10.31181/ijes1412025188")</f>
        <v>http://dx.doi.org/10.31181/ijes1412025188</v>
      </c>
      <c r="BL81" t="s">
        <v>81</v>
      </c>
      <c r="BM81" t="s">
        <v>81</v>
      </c>
      <c r="BN81" t="s">
        <v>153</v>
      </c>
      <c r="BO81" t="s">
        <v>111</v>
      </c>
      <c r="BP81" t="s">
        <v>112</v>
      </c>
      <c r="BQ81" t="s">
        <v>1229</v>
      </c>
      <c r="BR81" t="s">
        <v>81</v>
      </c>
      <c r="BS81" t="s">
        <v>1230</v>
      </c>
      <c r="BT81" s="130" t="str">
        <f>HYPERLINK("https://www.webofscience.com/wos/woscc/full-record/WOS:001519409000002","View Record in Web of Science")</f>
        <v>View Record in Web of Science</v>
      </c>
      <c r="BU81" t="s">
        <v>513</v>
      </c>
      <c r="BV81" t="s">
        <v>81</v>
      </c>
      <c r="BW81" t="s">
        <v>81</v>
      </c>
      <c r="BX81" t="s">
        <v>116</v>
      </c>
    </row>
    <row r="82" spans="1:76" x14ac:dyDescent="0.25">
      <c r="A82" t="s">
        <v>77</v>
      </c>
      <c r="B82" t="s">
        <v>77</v>
      </c>
      <c r="C82" t="s">
        <v>77</v>
      </c>
      <c r="D82" t="s">
        <v>77</v>
      </c>
      <c r="E82" t="s">
        <v>1231</v>
      </c>
      <c r="F82" t="s">
        <v>1232</v>
      </c>
      <c r="G82" t="s">
        <v>1233</v>
      </c>
      <c r="H82" t="s">
        <v>81</v>
      </c>
      <c r="I82" t="s">
        <v>82</v>
      </c>
      <c r="J82" t="s">
        <v>1234</v>
      </c>
      <c r="K82" t="s">
        <v>1235</v>
      </c>
      <c r="L82" t="s">
        <v>81</v>
      </c>
      <c r="M82" t="s">
        <v>81</v>
      </c>
      <c r="N82" t="s">
        <v>81</v>
      </c>
      <c r="O82" t="s">
        <v>1236</v>
      </c>
      <c r="P82" t="s">
        <v>1237</v>
      </c>
      <c r="Q82" t="s">
        <v>87</v>
      </c>
      <c r="R82" t="s">
        <v>81</v>
      </c>
      <c r="S82" t="s">
        <v>81</v>
      </c>
      <c r="T82" t="s">
        <v>81</v>
      </c>
      <c r="U82" t="s">
        <v>81</v>
      </c>
      <c r="V82" t="s">
        <v>1238</v>
      </c>
      <c r="W82" t="s">
        <v>89</v>
      </c>
      <c r="X82" t="s">
        <v>81</v>
      </c>
      <c r="Y82" t="s">
        <v>81</v>
      </c>
      <c r="Z82" t="s">
        <v>90</v>
      </c>
      <c r="AA82" t="s">
        <v>91</v>
      </c>
      <c r="AB82" t="s">
        <v>81</v>
      </c>
      <c r="AC82" t="s">
        <v>81</v>
      </c>
      <c r="AD82" t="s">
        <v>81</v>
      </c>
      <c r="AE82" t="s">
        <v>81</v>
      </c>
      <c r="AF82" t="s">
        <v>81</v>
      </c>
      <c r="AG82" t="s">
        <v>1239</v>
      </c>
      <c r="AH82" t="s">
        <v>81</v>
      </c>
      <c r="AI82" t="s">
        <v>1240</v>
      </c>
      <c r="AJ82" t="s">
        <v>81</v>
      </c>
      <c r="AK82" t="s">
        <v>81</v>
      </c>
      <c r="AL82" t="s">
        <v>267</v>
      </c>
      <c r="AM82" s="455">
        <v>1</v>
      </c>
      <c r="AN82" s="455">
        <v>1</v>
      </c>
      <c r="AO82" t="s">
        <v>96</v>
      </c>
      <c r="AP82" t="s">
        <v>285</v>
      </c>
      <c r="AQ82" t="s">
        <v>131</v>
      </c>
      <c r="AR82" t="s">
        <v>132</v>
      </c>
      <c r="AS82" t="s">
        <v>133</v>
      </c>
      <c r="AT82" t="s">
        <v>81</v>
      </c>
      <c r="AU82" t="s">
        <v>101</v>
      </c>
      <c r="AV82" t="s">
        <v>81</v>
      </c>
      <c r="AW82" t="s">
        <v>102</v>
      </c>
      <c r="AX82" t="s">
        <v>103</v>
      </c>
      <c r="AY82" t="s">
        <v>214</v>
      </c>
      <c r="AZ82" t="s">
        <v>214</v>
      </c>
      <c r="BA82" t="s">
        <v>213</v>
      </c>
      <c r="BB82" t="s">
        <v>96</v>
      </c>
      <c r="BC82" t="s">
        <v>81</v>
      </c>
      <c r="BD82" t="s">
        <v>81</v>
      </c>
      <c r="BE82" t="s">
        <v>81</v>
      </c>
      <c r="BF82" t="s">
        <v>81</v>
      </c>
      <c r="BG82" t="s">
        <v>554</v>
      </c>
      <c r="BH82" t="s">
        <v>687</v>
      </c>
      <c r="BI82" t="s">
        <v>81</v>
      </c>
      <c r="BJ82" t="s">
        <v>81</v>
      </c>
      <c r="BK82" t="s">
        <v>81</v>
      </c>
      <c r="BL82" t="s">
        <v>81</v>
      </c>
      <c r="BM82" t="s">
        <v>81</v>
      </c>
      <c r="BN82" t="s">
        <v>127</v>
      </c>
      <c r="BO82" t="s">
        <v>111</v>
      </c>
      <c r="BP82" t="s">
        <v>112</v>
      </c>
      <c r="BQ82" t="s">
        <v>468</v>
      </c>
      <c r="BR82" t="s">
        <v>81</v>
      </c>
      <c r="BS82" t="s">
        <v>1241</v>
      </c>
      <c r="BT82" s="131" t="str">
        <f>HYPERLINK("https://www.webofscience.com/wos/woscc/full-record/WOS:000791160500004","View Record in Web of Science")</f>
        <v>View Record in Web of Science</v>
      </c>
      <c r="BU82" t="s">
        <v>81</v>
      </c>
      <c r="BV82" t="s">
        <v>81</v>
      </c>
      <c r="BW82" t="s">
        <v>81</v>
      </c>
      <c r="BX82" t="s">
        <v>116</v>
      </c>
    </row>
    <row r="83" spans="1:76" x14ac:dyDescent="0.25">
      <c r="A83" t="s">
        <v>77</v>
      </c>
      <c r="B83" t="s">
        <v>77</v>
      </c>
      <c r="C83" t="s">
        <v>77</v>
      </c>
      <c r="D83" t="s">
        <v>77</v>
      </c>
      <c r="E83" t="s">
        <v>1242</v>
      </c>
      <c r="F83" t="s">
        <v>1243</v>
      </c>
      <c r="G83" t="s">
        <v>1244</v>
      </c>
      <c r="H83" t="s">
        <v>81</v>
      </c>
      <c r="I83" t="s">
        <v>82</v>
      </c>
      <c r="J83" t="s">
        <v>1245</v>
      </c>
      <c r="K83" t="s">
        <v>1246</v>
      </c>
      <c r="L83" t="s">
        <v>1247</v>
      </c>
      <c r="M83" t="s">
        <v>1248</v>
      </c>
      <c r="N83" t="s">
        <v>1249</v>
      </c>
      <c r="O83" t="s">
        <v>1250</v>
      </c>
      <c r="P83" t="s">
        <v>1251</v>
      </c>
      <c r="Q83" t="s">
        <v>87</v>
      </c>
      <c r="R83" t="s">
        <v>81</v>
      </c>
      <c r="S83" t="s">
        <v>81</v>
      </c>
      <c r="T83" t="s">
        <v>81</v>
      </c>
      <c r="U83" t="s">
        <v>81</v>
      </c>
      <c r="V83" t="s">
        <v>1252</v>
      </c>
      <c r="W83" t="s">
        <v>89</v>
      </c>
      <c r="X83" t="s">
        <v>81</v>
      </c>
      <c r="Y83" t="s">
        <v>81</v>
      </c>
      <c r="Z83" t="s">
        <v>90</v>
      </c>
      <c r="AA83" t="s">
        <v>91</v>
      </c>
      <c r="AB83" t="s">
        <v>81</v>
      </c>
      <c r="AC83" t="s">
        <v>81</v>
      </c>
      <c r="AD83" t="s">
        <v>81</v>
      </c>
      <c r="AE83" t="s">
        <v>81</v>
      </c>
      <c r="AF83" t="s">
        <v>81</v>
      </c>
      <c r="AG83" t="s">
        <v>1253</v>
      </c>
      <c r="AH83" t="s">
        <v>1254</v>
      </c>
      <c r="AI83" t="s">
        <v>1255</v>
      </c>
      <c r="AJ83" t="s">
        <v>1256</v>
      </c>
      <c r="AK83" t="s">
        <v>81</v>
      </c>
      <c r="AL83" t="s">
        <v>528</v>
      </c>
      <c r="AM83" s="455">
        <v>0</v>
      </c>
      <c r="AN83" s="455">
        <v>0</v>
      </c>
      <c r="AO83" t="s">
        <v>77</v>
      </c>
      <c r="AP83" t="s">
        <v>189</v>
      </c>
      <c r="AQ83" t="s">
        <v>131</v>
      </c>
      <c r="AR83" t="s">
        <v>132</v>
      </c>
      <c r="AS83" t="s">
        <v>133</v>
      </c>
      <c r="AT83" t="s">
        <v>81</v>
      </c>
      <c r="AU83" t="s">
        <v>101</v>
      </c>
      <c r="AV83" t="s">
        <v>81</v>
      </c>
      <c r="AW83" t="s">
        <v>102</v>
      </c>
      <c r="AX83" t="s">
        <v>103</v>
      </c>
      <c r="AY83" t="s">
        <v>235</v>
      </c>
      <c r="AZ83" t="s">
        <v>235</v>
      </c>
      <c r="BA83" t="s">
        <v>236</v>
      </c>
      <c r="BB83" t="s">
        <v>96</v>
      </c>
      <c r="BC83" t="s">
        <v>81</v>
      </c>
      <c r="BD83" t="s">
        <v>81</v>
      </c>
      <c r="BE83" t="s">
        <v>81</v>
      </c>
      <c r="BF83" t="s">
        <v>81</v>
      </c>
      <c r="BG83" t="s">
        <v>1257</v>
      </c>
      <c r="BH83" t="s">
        <v>1258</v>
      </c>
      <c r="BI83" t="s">
        <v>81</v>
      </c>
      <c r="BJ83" t="s">
        <v>1259</v>
      </c>
      <c r="BK83" s="132" t="str">
        <f>HYPERLINK("http://dx.doi.org/10.20472/ES.2020.9.1.012","http://dx.doi.org/10.20472/ES.2020.9.1.012")</f>
        <v>http://dx.doi.org/10.20472/ES.2020.9.1.012</v>
      </c>
      <c r="BL83" t="s">
        <v>81</v>
      </c>
      <c r="BM83" t="s">
        <v>81</v>
      </c>
      <c r="BN83" t="s">
        <v>351</v>
      </c>
      <c r="BO83" t="s">
        <v>111</v>
      </c>
      <c r="BP83" t="s">
        <v>112</v>
      </c>
      <c r="BQ83" t="s">
        <v>614</v>
      </c>
      <c r="BR83" t="s">
        <v>81</v>
      </c>
      <c r="BS83" t="s">
        <v>1260</v>
      </c>
      <c r="BT83" s="133" t="str">
        <f>HYPERLINK("https://www.webofscience.com/wos/woscc/full-record/WOS:000543252500012","View Record in Web of Science")</f>
        <v>View Record in Web of Science</v>
      </c>
      <c r="BU83" t="s">
        <v>513</v>
      </c>
      <c r="BV83" t="s">
        <v>81</v>
      </c>
      <c r="BW83" t="s">
        <v>81</v>
      </c>
      <c r="BX83" t="s">
        <v>116</v>
      </c>
    </row>
    <row r="84" spans="1:76" x14ac:dyDescent="0.25">
      <c r="A84" t="s">
        <v>77</v>
      </c>
      <c r="B84" t="s">
        <v>77</v>
      </c>
      <c r="C84" t="s">
        <v>77</v>
      </c>
      <c r="D84" t="s">
        <v>77</v>
      </c>
      <c r="E84" t="s">
        <v>1261</v>
      </c>
      <c r="F84" t="s">
        <v>1262</v>
      </c>
      <c r="G84" t="s">
        <v>1263</v>
      </c>
      <c r="H84" t="s">
        <v>81</v>
      </c>
      <c r="I84" t="s">
        <v>82</v>
      </c>
      <c r="J84" t="s">
        <v>1264</v>
      </c>
      <c r="K84" t="s">
        <v>1265</v>
      </c>
      <c r="L84" t="s">
        <v>81</v>
      </c>
      <c r="M84" t="s">
        <v>81</v>
      </c>
      <c r="N84" t="s">
        <v>81</v>
      </c>
      <c r="O84" t="s">
        <v>1266</v>
      </c>
      <c r="P84" t="s">
        <v>124</v>
      </c>
      <c r="Q84" t="s">
        <v>87</v>
      </c>
      <c r="R84" t="s">
        <v>81</v>
      </c>
      <c r="S84" t="s">
        <v>81</v>
      </c>
      <c r="T84" t="s">
        <v>81</v>
      </c>
      <c r="U84" t="s">
        <v>81</v>
      </c>
      <c r="V84" t="s">
        <v>1267</v>
      </c>
      <c r="W84" t="s">
        <v>89</v>
      </c>
      <c r="X84" t="s">
        <v>81</v>
      </c>
      <c r="Y84" t="s">
        <v>81</v>
      </c>
      <c r="Z84" t="s">
        <v>90</v>
      </c>
      <c r="AA84" t="s">
        <v>91</v>
      </c>
      <c r="AB84" t="s">
        <v>81</v>
      </c>
      <c r="AC84" t="s">
        <v>81</v>
      </c>
      <c r="AD84" t="s">
        <v>81</v>
      </c>
      <c r="AE84" t="s">
        <v>81</v>
      </c>
      <c r="AF84" t="s">
        <v>81</v>
      </c>
      <c r="AG84" t="s">
        <v>1268</v>
      </c>
      <c r="AH84" t="s">
        <v>81</v>
      </c>
      <c r="AI84" t="s">
        <v>1269</v>
      </c>
      <c r="AJ84" t="s">
        <v>1270</v>
      </c>
      <c r="AK84" t="s">
        <v>81</v>
      </c>
      <c r="AL84" t="s">
        <v>543</v>
      </c>
      <c r="AM84" s="455">
        <v>11</v>
      </c>
      <c r="AN84" s="455">
        <v>11</v>
      </c>
      <c r="AO84" t="s">
        <v>77</v>
      </c>
      <c r="AP84" t="s">
        <v>136</v>
      </c>
      <c r="AQ84" t="s">
        <v>154</v>
      </c>
      <c r="AR84" t="s">
        <v>155</v>
      </c>
      <c r="AS84" t="s">
        <v>156</v>
      </c>
      <c r="AT84" t="s">
        <v>101</v>
      </c>
      <c r="AU84" t="s">
        <v>81</v>
      </c>
      <c r="AV84" t="s">
        <v>81</v>
      </c>
      <c r="AW84" t="s">
        <v>102</v>
      </c>
      <c r="AX84" t="s">
        <v>103</v>
      </c>
      <c r="AY84" t="s">
        <v>509</v>
      </c>
      <c r="AZ84" t="s">
        <v>509</v>
      </c>
      <c r="BA84" t="s">
        <v>285</v>
      </c>
      <c r="BB84" t="s">
        <v>96</v>
      </c>
      <c r="BC84" t="s">
        <v>81</v>
      </c>
      <c r="BD84" t="s">
        <v>81</v>
      </c>
      <c r="BE84" t="s">
        <v>81</v>
      </c>
      <c r="BF84" t="s">
        <v>81</v>
      </c>
      <c r="BG84" t="s">
        <v>153</v>
      </c>
      <c r="BH84" t="s">
        <v>651</v>
      </c>
      <c r="BI84" t="s">
        <v>81</v>
      </c>
      <c r="BJ84" t="s">
        <v>1271</v>
      </c>
      <c r="BK84" s="134" t="str">
        <f>HYPERLINK("http://dx.doi.org/10.20472/ES.2019.8.1.002","http://dx.doi.org/10.20472/ES.2019.8.1.002")</f>
        <v>http://dx.doi.org/10.20472/ES.2019.8.1.002</v>
      </c>
      <c r="BL84" t="s">
        <v>81</v>
      </c>
      <c r="BM84" t="s">
        <v>81</v>
      </c>
      <c r="BN84" t="s">
        <v>218</v>
      </c>
      <c r="BO84" t="s">
        <v>111</v>
      </c>
      <c r="BP84" t="s">
        <v>112</v>
      </c>
      <c r="BQ84" t="s">
        <v>511</v>
      </c>
      <c r="BR84" t="s">
        <v>81</v>
      </c>
      <c r="BS84" t="s">
        <v>1272</v>
      </c>
      <c r="BT84" s="135" t="str">
        <f>HYPERLINK("https://www.webofscience.com/wos/woscc/full-record/WOS:000472956500002","View Record in Web of Science")</f>
        <v>View Record in Web of Science</v>
      </c>
      <c r="BU84" t="s">
        <v>115</v>
      </c>
      <c r="BV84" t="s">
        <v>81</v>
      </c>
      <c r="BW84" t="s">
        <v>81</v>
      </c>
      <c r="BX84" t="s">
        <v>116</v>
      </c>
    </row>
    <row r="85" spans="1:76" x14ac:dyDescent="0.25">
      <c r="A85" t="s">
        <v>77</v>
      </c>
      <c r="B85" t="s">
        <v>77</v>
      </c>
      <c r="C85" t="s">
        <v>77</v>
      </c>
      <c r="D85" t="s">
        <v>77</v>
      </c>
      <c r="E85" t="s">
        <v>1273</v>
      </c>
      <c r="F85" t="s">
        <v>1274</v>
      </c>
      <c r="G85" t="s">
        <v>1275</v>
      </c>
      <c r="H85" t="s">
        <v>81</v>
      </c>
      <c r="I85" t="s">
        <v>82</v>
      </c>
      <c r="J85" t="s">
        <v>1276</v>
      </c>
      <c r="K85" t="s">
        <v>1277</v>
      </c>
      <c r="L85" t="s">
        <v>81</v>
      </c>
      <c r="M85" t="s">
        <v>81</v>
      </c>
      <c r="N85" t="s">
        <v>81</v>
      </c>
      <c r="O85" t="s">
        <v>1278</v>
      </c>
      <c r="P85" t="s">
        <v>81</v>
      </c>
      <c r="Q85" t="s">
        <v>87</v>
      </c>
      <c r="R85" t="s">
        <v>81</v>
      </c>
      <c r="S85" t="s">
        <v>81</v>
      </c>
      <c r="T85" t="s">
        <v>81</v>
      </c>
      <c r="U85" t="s">
        <v>81</v>
      </c>
      <c r="V85" t="s">
        <v>1279</v>
      </c>
      <c r="W85" t="s">
        <v>89</v>
      </c>
      <c r="X85" t="s">
        <v>81</v>
      </c>
      <c r="Y85" t="s">
        <v>81</v>
      </c>
      <c r="Z85" t="s">
        <v>90</v>
      </c>
      <c r="AA85" t="s">
        <v>91</v>
      </c>
      <c r="AB85" t="s">
        <v>81</v>
      </c>
      <c r="AC85" t="s">
        <v>81</v>
      </c>
      <c r="AD85" t="s">
        <v>81</v>
      </c>
      <c r="AE85" t="s">
        <v>81</v>
      </c>
      <c r="AF85" t="s">
        <v>81</v>
      </c>
      <c r="AG85" t="s">
        <v>1280</v>
      </c>
      <c r="AH85" t="s">
        <v>1281</v>
      </c>
      <c r="AI85" t="s">
        <v>81</v>
      </c>
      <c r="AJ85" t="s">
        <v>81</v>
      </c>
      <c r="AK85" t="s">
        <v>81</v>
      </c>
      <c r="AL85" t="s">
        <v>127</v>
      </c>
      <c r="AM85" s="455">
        <v>7</v>
      </c>
      <c r="AN85" s="455">
        <v>8</v>
      </c>
      <c r="AO85" t="s">
        <v>77</v>
      </c>
      <c r="AP85" t="s">
        <v>236</v>
      </c>
      <c r="AQ85" t="s">
        <v>131</v>
      </c>
      <c r="AR85" t="s">
        <v>132</v>
      </c>
      <c r="AS85" t="s">
        <v>133</v>
      </c>
      <c r="AT85" t="s">
        <v>81</v>
      </c>
      <c r="AU85" t="s">
        <v>101</v>
      </c>
      <c r="AV85" t="s">
        <v>81</v>
      </c>
      <c r="AW85" t="s">
        <v>102</v>
      </c>
      <c r="AX85" t="s">
        <v>103</v>
      </c>
      <c r="AY85" t="s">
        <v>134</v>
      </c>
      <c r="AZ85" t="s">
        <v>134</v>
      </c>
      <c r="BA85" t="s">
        <v>135</v>
      </c>
      <c r="BB85" t="s">
        <v>117</v>
      </c>
      <c r="BC85" t="s">
        <v>81</v>
      </c>
      <c r="BD85" t="s">
        <v>81</v>
      </c>
      <c r="BE85" t="s">
        <v>81</v>
      </c>
      <c r="BF85" t="s">
        <v>81</v>
      </c>
      <c r="BG85" t="s">
        <v>194</v>
      </c>
      <c r="BH85" t="s">
        <v>188</v>
      </c>
      <c r="BI85" t="s">
        <v>81</v>
      </c>
      <c r="BJ85" t="s">
        <v>1282</v>
      </c>
      <c r="BK85" s="136" t="str">
        <f>HYPERLINK("http://dx.doi.org/10.20472/ES.2015.4.3.002","http://dx.doi.org/10.20472/ES.2015.4.3.002")</f>
        <v>http://dx.doi.org/10.20472/ES.2015.4.3.002</v>
      </c>
      <c r="BL85" t="s">
        <v>81</v>
      </c>
      <c r="BM85" t="s">
        <v>81</v>
      </c>
      <c r="BN85" t="s">
        <v>153</v>
      </c>
      <c r="BO85" t="s">
        <v>111</v>
      </c>
      <c r="BP85" t="s">
        <v>112</v>
      </c>
      <c r="BQ85" t="s">
        <v>159</v>
      </c>
      <c r="BR85" t="s">
        <v>81</v>
      </c>
      <c r="BS85" t="s">
        <v>1283</v>
      </c>
      <c r="BT85" s="137" t="str">
        <f>HYPERLINK("https://www.webofscience.com/wos/woscc/full-record/WOS:000218864700002","View Record in Web of Science")</f>
        <v>View Record in Web of Science</v>
      </c>
      <c r="BU85" t="s">
        <v>141</v>
      </c>
      <c r="BV85" t="s">
        <v>81</v>
      </c>
      <c r="BW85" t="s">
        <v>81</v>
      </c>
      <c r="BX85" t="s">
        <v>116</v>
      </c>
    </row>
    <row r="86" spans="1:76" x14ac:dyDescent="0.25">
      <c r="A86" t="s">
        <v>77</v>
      </c>
      <c r="B86" t="s">
        <v>77</v>
      </c>
      <c r="C86" t="s">
        <v>77</v>
      </c>
      <c r="D86" t="s">
        <v>77</v>
      </c>
      <c r="E86" t="s">
        <v>1284</v>
      </c>
      <c r="F86" t="s">
        <v>1285</v>
      </c>
      <c r="G86" t="s">
        <v>1286</v>
      </c>
      <c r="H86" t="s">
        <v>81</v>
      </c>
      <c r="I86" t="s">
        <v>82</v>
      </c>
      <c r="J86" t="s">
        <v>1287</v>
      </c>
      <c r="K86" t="s">
        <v>1288</v>
      </c>
      <c r="L86" t="s">
        <v>81</v>
      </c>
      <c r="M86" t="s">
        <v>81</v>
      </c>
      <c r="N86" t="s">
        <v>81</v>
      </c>
      <c r="O86" t="s">
        <v>1289</v>
      </c>
      <c r="P86" t="s">
        <v>1290</v>
      </c>
      <c r="Q86" t="s">
        <v>87</v>
      </c>
      <c r="R86" t="s">
        <v>81</v>
      </c>
      <c r="S86" t="s">
        <v>81</v>
      </c>
      <c r="T86" t="s">
        <v>81</v>
      </c>
      <c r="U86" t="s">
        <v>81</v>
      </c>
      <c r="V86" t="s">
        <v>1291</v>
      </c>
      <c r="W86" t="s">
        <v>89</v>
      </c>
      <c r="X86" t="s">
        <v>81</v>
      </c>
      <c r="Y86" t="s">
        <v>81</v>
      </c>
      <c r="Z86" t="s">
        <v>90</v>
      </c>
      <c r="AA86" t="s">
        <v>91</v>
      </c>
      <c r="AB86" t="s">
        <v>81</v>
      </c>
      <c r="AC86" t="s">
        <v>81</v>
      </c>
      <c r="AD86" t="s">
        <v>81</v>
      </c>
      <c r="AE86" t="s">
        <v>81</v>
      </c>
      <c r="AF86" t="s">
        <v>81</v>
      </c>
      <c r="AG86" t="s">
        <v>1292</v>
      </c>
      <c r="AH86" t="s">
        <v>81</v>
      </c>
      <c r="AI86" t="s">
        <v>81</v>
      </c>
      <c r="AJ86" t="s">
        <v>81</v>
      </c>
      <c r="AK86" t="s">
        <v>81</v>
      </c>
      <c r="AL86" t="s">
        <v>651</v>
      </c>
      <c r="AM86" s="455">
        <v>0</v>
      </c>
      <c r="AN86" s="455">
        <v>1</v>
      </c>
      <c r="AO86" t="s">
        <v>77</v>
      </c>
      <c r="AP86" t="s">
        <v>234</v>
      </c>
      <c r="AQ86" t="s">
        <v>154</v>
      </c>
      <c r="AR86" t="s">
        <v>155</v>
      </c>
      <c r="AS86" t="s">
        <v>156</v>
      </c>
      <c r="AT86" t="s">
        <v>101</v>
      </c>
      <c r="AU86" t="s">
        <v>81</v>
      </c>
      <c r="AV86" t="s">
        <v>81</v>
      </c>
      <c r="AW86" t="s">
        <v>102</v>
      </c>
      <c r="AX86" t="s">
        <v>103</v>
      </c>
      <c r="AY86" t="s">
        <v>134</v>
      </c>
      <c r="AZ86" t="s">
        <v>134</v>
      </c>
      <c r="BA86" t="s">
        <v>135</v>
      </c>
      <c r="BB86" t="s">
        <v>135</v>
      </c>
      <c r="BC86" t="s">
        <v>81</v>
      </c>
      <c r="BD86" t="s">
        <v>81</v>
      </c>
      <c r="BE86" t="s">
        <v>81</v>
      </c>
      <c r="BF86" t="s">
        <v>81</v>
      </c>
      <c r="BG86" t="s">
        <v>1293</v>
      </c>
      <c r="BH86" t="s">
        <v>335</v>
      </c>
      <c r="BI86" t="s">
        <v>81</v>
      </c>
      <c r="BJ86" t="s">
        <v>1294</v>
      </c>
      <c r="BK86" s="138" t="str">
        <f>HYPERLINK("http://dx.doi.org/10.20472/ES.2015.4.4.005","http://dx.doi.org/10.20472/ES.2015.4.4.005")</f>
        <v>http://dx.doi.org/10.20472/ES.2015.4.4.005</v>
      </c>
      <c r="BL86" t="s">
        <v>81</v>
      </c>
      <c r="BM86" t="s">
        <v>81</v>
      </c>
      <c r="BN86" t="s">
        <v>110</v>
      </c>
      <c r="BO86" t="s">
        <v>111</v>
      </c>
      <c r="BP86" t="s">
        <v>112</v>
      </c>
      <c r="BQ86" t="s">
        <v>1295</v>
      </c>
      <c r="BR86" t="s">
        <v>81</v>
      </c>
      <c r="BS86" t="s">
        <v>1296</v>
      </c>
      <c r="BT86" s="139" t="str">
        <f>HYPERLINK("https://www.webofscience.com/wos/woscc/full-record/WOS:000218866300005","View Record in Web of Science")</f>
        <v>View Record in Web of Science</v>
      </c>
      <c r="BU86" t="s">
        <v>141</v>
      </c>
      <c r="BV86" t="s">
        <v>81</v>
      </c>
      <c r="BW86" t="s">
        <v>81</v>
      </c>
      <c r="BX86" t="s">
        <v>116</v>
      </c>
    </row>
    <row r="87" spans="1:76" x14ac:dyDescent="0.25">
      <c r="A87" t="s">
        <v>77</v>
      </c>
      <c r="B87" t="s">
        <v>77</v>
      </c>
      <c r="C87" t="s">
        <v>77</v>
      </c>
      <c r="D87" t="s">
        <v>77</v>
      </c>
      <c r="E87" t="s">
        <v>1297</v>
      </c>
      <c r="F87" t="s">
        <v>1298</v>
      </c>
      <c r="G87" t="s">
        <v>1299</v>
      </c>
      <c r="H87" t="s">
        <v>81</v>
      </c>
      <c r="I87" t="s">
        <v>82</v>
      </c>
      <c r="J87" t="s">
        <v>81</v>
      </c>
      <c r="K87" t="s">
        <v>1300</v>
      </c>
      <c r="L87" t="s">
        <v>81</v>
      </c>
      <c r="M87" t="s">
        <v>81</v>
      </c>
      <c r="N87" t="s">
        <v>81</v>
      </c>
      <c r="O87" t="s">
        <v>81</v>
      </c>
      <c r="P87" t="s">
        <v>81</v>
      </c>
      <c r="Q87" t="s">
        <v>87</v>
      </c>
      <c r="R87" t="s">
        <v>81</v>
      </c>
      <c r="S87" t="s">
        <v>81</v>
      </c>
      <c r="T87" t="s">
        <v>81</v>
      </c>
      <c r="U87" t="s">
        <v>81</v>
      </c>
      <c r="V87" t="s">
        <v>1301</v>
      </c>
      <c r="W87" t="s">
        <v>89</v>
      </c>
      <c r="X87" t="s">
        <v>81</v>
      </c>
      <c r="Y87" t="s">
        <v>81</v>
      </c>
      <c r="Z87" t="s">
        <v>90</v>
      </c>
      <c r="AA87" t="s">
        <v>91</v>
      </c>
      <c r="AB87" t="s">
        <v>81</v>
      </c>
      <c r="AC87" t="s">
        <v>81</v>
      </c>
      <c r="AD87" t="s">
        <v>81</v>
      </c>
      <c r="AE87" t="s">
        <v>81</v>
      </c>
      <c r="AF87" t="s">
        <v>81</v>
      </c>
      <c r="AG87" t="s">
        <v>1302</v>
      </c>
      <c r="AH87" t="s">
        <v>81</v>
      </c>
      <c r="AI87" t="s">
        <v>1303</v>
      </c>
      <c r="AJ87" t="s">
        <v>1304</v>
      </c>
      <c r="AK87" t="s">
        <v>81</v>
      </c>
      <c r="AL87" t="s">
        <v>527</v>
      </c>
      <c r="AM87" s="455">
        <v>0</v>
      </c>
      <c r="AN87" s="455">
        <v>0</v>
      </c>
      <c r="AO87" t="s">
        <v>77</v>
      </c>
      <c r="AP87" t="s">
        <v>77</v>
      </c>
      <c r="AQ87" t="s">
        <v>154</v>
      </c>
      <c r="AR87" t="s">
        <v>155</v>
      </c>
      <c r="AS87" t="s">
        <v>156</v>
      </c>
      <c r="AT87" t="s">
        <v>101</v>
      </c>
      <c r="AU87" t="s">
        <v>81</v>
      </c>
      <c r="AV87" t="s">
        <v>81</v>
      </c>
      <c r="AW87" t="s">
        <v>102</v>
      </c>
      <c r="AX87" t="s">
        <v>103</v>
      </c>
      <c r="AY87" t="s">
        <v>169</v>
      </c>
      <c r="AZ87" t="s">
        <v>169</v>
      </c>
      <c r="BA87" t="s">
        <v>96</v>
      </c>
      <c r="BB87" t="s">
        <v>96</v>
      </c>
      <c r="BC87" t="s">
        <v>81</v>
      </c>
      <c r="BD87" t="s">
        <v>81</v>
      </c>
      <c r="BE87" t="s">
        <v>81</v>
      </c>
      <c r="BF87" t="s">
        <v>81</v>
      </c>
      <c r="BG87" t="s">
        <v>194</v>
      </c>
      <c r="BH87" t="s">
        <v>467</v>
      </c>
      <c r="BI87" t="s">
        <v>81</v>
      </c>
      <c r="BJ87" t="s">
        <v>81</v>
      </c>
      <c r="BK87" t="s">
        <v>81</v>
      </c>
      <c r="BL87" t="s">
        <v>81</v>
      </c>
      <c r="BM87" t="s">
        <v>81</v>
      </c>
      <c r="BN87" t="s">
        <v>194</v>
      </c>
      <c r="BO87" t="s">
        <v>111</v>
      </c>
      <c r="BP87" t="s">
        <v>112</v>
      </c>
      <c r="BQ87" t="s">
        <v>408</v>
      </c>
      <c r="BR87" t="s">
        <v>81</v>
      </c>
      <c r="BS87" t="s">
        <v>1305</v>
      </c>
      <c r="BT87" s="140" t="str">
        <f>HYPERLINK("https://www.webofscience.com/wos/woscc/full-record/WOS:000218847000002","View Record in Web of Science")</f>
        <v>View Record in Web of Science</v>
      </c>
      <c r="BU87" t="s">
        <v>81</v>
      </c>
      <c r="BV87" t="s">
        <v>81</v>
      </c>
      <c r="BW87" t="s">
        <v>81</v>
      </c>
      <c r="BX87" t="s">
        <v>116</v>
      </c>
    </row>
    <row r="88" spans="1:76" x14ac:dyDescent="0.25">
      <c r="A88" t="s">
        <v>77</v>
      </c>
      <c r="B88" t="s">
        <v>77</v>
      </c>
      <c r="C88" t="s">
        <v>77</v>
      </c>
      <c r="D88" t="s">
        <v>77</v>
      </c>
      <c r="E88" t="s">
        <v>1306</v>
      </c>
      <c r="F88" t="s">
        <v>1307</v>
      </c>
      <c r="G88" t="s">
        <v>1308</v>
      </c>
      <c r="H88" t="s">
        <v>81</v>
      </c>
      <c r="I88" t="s">
        <v>82</v>
      </c>
      <c r="J88" t="s">
        <v>81</v>
      </c>
      <c r="K88" t="s">
        <v>1309</v>
      </c>
      <c r="L88" t="s">
        <v>81</v>
      </c>
      <c r="M88" t="s">
        <v>81</v>
      </c>
      <c r="N88" t="s">
        <v>81</v>
      </c>
      <c r="O88" t="s">
        <v>81</v>
      </c>
      <c r="P88" t="s">
        <v>81</v>
      </c>
      <c r="Q88" t="s">
        <v>87</v>
      </c>
      <c r="R88" t="s">
        <v>81</v>
      </c>
      <c r="S88" t="s">
        <v>81</v>
      </c>
      <c r="T88" t="s">
        <v>81</v>
      </c>
      <c r="U88" t="s">
        <v>81</v>
      </c>
      <c r="V88" t="s">
        <v>1310</v>
      </c>
      <c r="W88" t="s">
        <v>89</v>
      </c>
      <c r="X88" t="s">
        <v>81</v>
      </c>
      <c r="Y88" t="s">
        <v>81</v>
      </c>
      <c r="Z88" t="s">
        <v>90</v>
      </c>
      <c r="AA88" t="s">
        <v>91</v>
      </c>
      <c r="AB88" t="s">
        <v>81</v>
      </c>
      <c r="AC88" t="s">
        <v>81</v>
      </c>
      <c r="AD88" t="s">
        <v>81</v>
      </c>
      <c r="AE88" t="s">
        <v>81</v>
      </c>
      <c r="AF88" t="s">
        <v>81</v>
      </c>
      <c r="AG88" t="s">
        <v>1311</v>
      </c>
      <c r="AH88" t="s">
        <v>81</v>
      </c>
      <c r="AI88" t="s">
        <v>1312</v>
      </c>
      <c r="AJ88" t="s">
        <v>81</v>
      </c>
      <c r="AK88" t="s">
        <v>81</v>
      </c>
      <c r="AL88" t="s">
        <v>543</v>
      </c>
      <c r="AM88" s="455">
        <v>0</v>
      </c>
      <c r="AN88" s="455">
        <v>0</v>
      </c>
      <c r="AO88" t="s">
        <v>77</v>
      </c>
      <c r="AP88" t="s">
        <v>96</v>
      </c>
      <c r="AQ88" t="s">
        <v>154</v>
      </c>
      <c r="AR88" t="s">
        <v>155</v>
      </c>
      <c r="AS88" t="s">
        <v>156</v>
      </c>
      <c r="AT88" t="s">
        <v>101</v>
      </c>
      <c r="AU88" t="s">
        <v>81</v>
      </c>
      <c r="AV88" t="s">
        <v>81</v>
      </c>
      <c r="AW88" t="s">
        <v>102</v>
      </c>
      <c r="AX88" t="s">
        <v>103</v>
      </c>
      <c r="AY88" t="s">
        <v>169</v>
      </c>
      <c r="AZ88" t="s">
        <v>169</v>
      </c>
      <c r="BA88" t="s">
        <v>96</v>
      </c>
      <c r="BB88" t="s">
        <v>96</v>
      </c>
      <c r="BC88" t="s">
        <v>81</v>
      </c>
      <c r="BD88" t="s">
        <v>81</v>
      </c>
      <c r="BE88" t="s">
        <v>81</v>
      </c>
      <c r="BF88" t="s">
        <v>81</v>
      </c>
      <c r="BG88" t="s">
        <v>1044</v>
      </c>
      <c r="BH88" t="s">
        <v>1100</v>
      </c>
      <c r="BI88" t="s">
        <v>81</v>
      </c>
      <c r="BJ88" t="s">
        <v>81</v>
      </c>
      <c r="BK88" t="s">
        <v>81</v>
      </c>
      <c r="BL88" t="s">
        <v>81</v>
      </c>
      <c r="BM88" t="s">
        <v>81</v>
      </c>
      <c r="BN88" t="s">
        <v>567</v>
      </c>
      <c r="BO88" t="s">
        <v>111</v>
      </c>
      <c r="BP88" t="s">
        <v>112</v>
      </c>
      <c r="BQ88" t="s">
        <v>408</v>
      </c>
      <c r="BR88" t="s">
        <v>81</v>
      </c>
      <c r="BS88" t="s">
        <v>1313</v>
      </c>
      <c r="BT88" s="141" t="str">
        <f>HYPERLINK("https://www.webofscience.com/wos/woscc/full-record/WOS:000218847000006","View Record in Web of Science")</f>
        <v>View Record in Web of Science</v>
      </c>
      <c r="BU88" t="s">
        <v>81</v>
      </c>
      <c r="BV88" t="s">
        <v>81</v>
      </c>
      <c r="BW88" t="s">
        <v>81</v>
      </c>
      <c r="BX88" t="s">
        <v>116</v>
      </c>
    </row>
    <row r="89" spans="1:76" x14ac:dyDescent="0.25">
      <c r="A89" t="s">
        <v>77</v>
      </c>
      <c r="B89" t="s">
        <v>77</v>
      </c>
      <c r="C89" t="s">
        <v>77</v>
      </c>
      <c r="D89" t="s">
        <v>77</v>
      </c>
      <c r="E89" t="s">
        <v>1314</v>
      </c>
      <c r="F89" t="s">
        <v>1315</v>
      </c>
      <c r="G89" t="s">
        <v>1316</v>
      </c>
      <c r="H89" t="s">
        <v>81</v>
      </c>
      <c r="I89" t="s">
        <v>82</v>
      </c>
      <c r="J89" t="s">
        <v>1317</v>
      </c>
      <c r="K89" t="s">
        <v>1318</v>
      </c>
      <c r="L89" t="s">
        <v>81</v>
      </c>
      <c r="M89" t="s">
        <v>81</v>
      </c>
      <c r="N89" t="s">
        <v>81</v>
      </c>
      <c r="O89" t="s">
        <v>1319</v>
      </c>
      <c r="P89" t="s">
        <v>1320</v>
      </c>
      <c r="Q89" t="s">
        <v>87</v>
      </c>
      <c r="R89" t="s">
        <v>81</v>
      </c>
      <c r="S89" t="s">
        <v>81</v>
      </c>
      <c r="T89" t="s">
        <v>81</v>
      </c>
      <c r="U89" t="s">
        <v>81</v>
      </c>
      <c r="V89" t="s">
        <v>1321</v>
      </c>
      <c r="W89" t="s">
        <v>89</v>
      </c>
      <c r="X89" t="s">
        <v>81</v>
      </c>
      <c r="Y89" t="s">
        <v>81</v>
      </c>
      <c r="Z89" t="s">
        <v>90</v>
      </c>
      <c r="AA89" t="s">
        <v>91</v>
      </c>
      <c r="AB89" t="s">
        <v>81</v>
      </c>
      <c r="AC89" t="s">
        <v>81</v>
      </c>
      <c r="AD89" t="s">
        <v>81</v>
      </c>
      <c r="AE89" t="s">
        <v>81</v>
      </c>
      <c r="AF89" t="s">
        <v>81</v>
      </c>
      <c r="AG89" t="s">
        <v>1322</v>
      </c>
      <c r="AH89" t="s">
        <v>1323</v>
      </c>
      <c r="AI89" t="s">
        <v>81</v>
      </c>
      <c r="AJ89" t="s">
        <v>81</v>
      </c>
      <c r="AK89" t="s">
        <v>81</v>
      </c>
      <c r="AL89" t="s">
        <v>890</v>
      </c>
      <c r="AM89" s="455">
        <v>0</v>
      </c>
      <c r="AN89" s="455">
        <v>0</v>
      </c>
      <c r="AO89" t="s">
        <v>285</v>
      </c>
      <c r="AP89" t="s">
        <v>285</v>
      </c>
      <c r="AQ89" t="s">
        <v>98</v>
      </c>
      <c r="AR89" t="s">
        <v>99</v>
      </c>
      <c r="AS89" t="s">
        <v>100</v>
      </c>
      <c r="AT89" t="s">
        <v>81</v>
      </c>
      <c r="AU89" t="s">
        <v>101</v>
      </c>
      <c r="AV89" t="s">
        <v>81</v>
      </c>
      <c r="AW89" t="s">
        <v>102</v>
      </c>
      <c r="AX89" t="s">
        <v>103</v>
      </c>
      <c r="AY89" t="s">
        <v>268</v>
      </c>
      <c r="AZ89" t="s">
        <v>268</v>
      </c>
      <c r="BA89" t="s">
        <v>218</v>
      </c>
      <c r="BB89" t="s">
        <v>96</v>
      </c>
      <c r="BC89" t="s">
        <v>81</v>
      </c>
      <c r="BD89" t="s">
        <v>81</v>
      </c>
      <c r="BE89" t="s">
        <v>81</v>
      </c>
      <c r="BF89" t="s">
        <v>81</v>
      </c>
      <c r="BG89" t="s">
        <v>1044</v>
      </c>
      <c r="BH89" t="s">
        <v>1324</v>
      </c>
      <c r="BI89" t="s">
        <v>81</v>
      </c>
      <c r="BJ89" t="s">
        <v>1325</v>
      </c>
      <c r="BK89" s="142" t="str">
        <f>HYPERLINK("http://dx.doi.org/10.31181/ijes1512026234","http://dx.doi.org/10.31181/ijes1512026234")</f>
        <v>http://dx.doi.org/10.31181/ijes1512026234</v>
      </c>
      <c r="BL89" t="s">
        <v>81</v>
      </c>
      <c r="BM89" t="s">
        <v>81</v>
      </c>
      <c r="BN89" t="s">
        <v>730</v>
      </c>
      <c r="BO89" t="s">
        <v>111</v>
      </c>
      <c r="BP89" t="s">
        <v>112</v>
      </c>
      <c r="BQ89" t="s">
        <v>271</v>
      </c>
      <c r="BR89" t="s">
        <v>81</v>
      </c>
      <c r="BS89" t="s">
        <v>1326</v>
      </c>
      <c r="BT89" s="143" t="str">
        <f>HYPERLINK("https://www.webofscience.com/wos/woscc/full-record/WOS:001672652700005","View Record in Web of Science")</f>
        <v>View Record in Web of Science</v>
      </c>
      <c r="BU89" t="s">
        <v>115</v>
      </c>
      <c r="BV89" t="s">
        <v>81</v>
      </c>
      <c r="BW89" t="s">
        <v>81</v>
      </c>
      <c r="BX89" t="s">
        <v>116</v>
      </c>
    </row>
    <row r="90" spans="1:76" x14ac:dyDescent="0.25">
      <c r="A90" t="s">
        <v>77</v>
      </c>
      <c r="B90" t="s">
        <v>77</v>
      </c>
      <c r="C90" t="s">
        <v>106</v>
      </c>
      <c r="D90" t="s">
        <v>77</v>
      </c>
      <c r="E90" t="s">
        <v>1327</v>
      </c>
      <c r="F90" t="s">
        <v>1328</v>
      </c>
      <c r="G90" t="s">
        <v>1329</v>
      </c>
      <c r="H90" t="s">
        <v>81</v>
      </c>
      <c r="I90" t="s">
        <v>82</v>
      </c>
      <c r="J90" t="s">
        <v>1330</v>
      </c>
      <c r="K90" t="s">
        <v>1331</v>
      </c>
      <c r="L90" t="s">
        <v>81</v>
      </c>
      <c r="M90" t="s">
        <v>81</v>
      </c>
      <c r="N90" t="s">
        <v>81</v>
      </c>
      <c r="O90" t="s">
        <v>1332</v>
      </c>
      <c r="P90" t="s">
        <v>1333</v>
      </c>
      <c r="Q90" t="s">
        <v>87</v>
      </c>
      <c r="R90" t="s">
        <v>81</v>
      </c>
      <c r="S90" t="s">
        <v>81</v>
      </c>
      <c r="T90" t="s">
        <v>81</v>
      </c>
      <c r="U90" t="s">
        <v>81</v>
      </c>
      <c r="V90" t="s">
        <v>1334</v>
      </c>
      <c r="W90" t="s">
        <v>89</v>
      </c>
      <c r="X90" t="s">
        <v>81</v>
      </c>
      <c r="Y90" t="s">
        <v>81</v>
      </c>
      <c r="Z90" t="s">
        <v>90</v>
      </c>
      <c r="AA90" t="s">
        <v>91</v>
      </c>
      <c r="AB90" t="s">
        <v>81</v>
      </c>
      <c r="AC90" t="s">
        <v>81</v>
      </c>
      <c r="AD90" t="s">
        <v>81</v>
      </c>
      <c r="AE90" t="s">
        <v>81</v>
      </c>
      <c r="AF90" t="s">
        <v>81</v>
      </c>
      <c r="AG90" t="s">
        <v>1335</v>
      </c>
      <c r="AH90" t="s">
        <v>1336</v>
      </c>
      <c r="AI90" t="s">
        <v>81</v>
      </c>
      <c r="AJ90" t="s">
        <v>1337</v>
      </c>
      <c r="AK90" t="s">
        <v>81</v>
      </c>
      <c r="AL90" t="s">
        <v>385</v>
      </c>
      <c r="AM90" s="455">
        <v>13</v>
      </c>
      <c r="AN90" s="455">
        <v>15</v>
      </c>
      <c r="AO90" t="s">
        <v>96</v>
      </c>
      <c r="AP90" t="s">
        <v>234</v>
      </c>
      <c r="AQ90" t="s">
        <v>98</v>
      </c>
      <c r="AR90" t="s">
        <v>99</v>
      </c>
      <c r="AS90" t="s">
        <v>100</v>
      </c>
      <c r="AT90" t="s">
        <v>81</v>
      </c>
      <c r="AU90" t="s">
        <v>101</v>
      </c>
      <c r="AV90" t="s">
        <v>81</v>
      </c>
      <c r="AW90" t="s">
        <v>102</v>
      </c>
      <c r="AX90" t="s">
        <v>103</v>
      </c>
      <c r="AY90" t="s">
        <v>582</v>
      </c>
      <c r="AZ90" t="s">
        <v>582</v>
      </c>
      <c r="BA90" t="s">
        <v>543</v>
      </c>
      <c r="BB90" t="s">
        <v>106</v>
      </c>
      <c r="BC90" t="s">
        <v>81</v>
      </c>
      <c r="BD90" t="s">
        <v>81</v>
      </c>
      <c r="BE90" t="s">
        <v>81</v>
      </c>
      <c r="BF90" t="s">
        <v>81</v>
      </c>
      <c r="BG90" t="s">
        <v>555</v>
      </c>
      <c r="BH90" t="s">
        <v>1338</v>
      </c>
      <c r="BI90" t="s">
        <v>81</v>
      </c>
      <c r="BJ90" t="s">
        <v>1339</v>
      </c>
      <c r="BK90" s="144" t="str">
        <f>HYPERLINK("http://dx.doi.org/10.52950/ES.2024.13.2.007","http://dx.doi.org/10.52950/ES.2024.13.2.007")</f>
        <v>http://dx.doi.org/10.52950/ES.2024.13.2.007</v>
      </c>
      <c r="BL90" t="s">
        <v>81</v>
      </c>
      <c r="BM90" t="s">
        <v>81</v>
      </c>
      <c r="BN90" t="s">
        <v>543</v>
      </c>
      <c r="BO90" t="s">
        <v>111</v>
      </c>
      <c r="BP90" t="s">
        <v>112</v>
      </c>
      <c r="BQ90" t="s">
        <v>1340</v>
      </c>
      <c r="BR90" t="s">
        <v>81</v>
      </c>
      <c r="BS90" t="s">
        <v>1341</v>
      </c>
      <c r="BT90" s="145" t="str">
        <f>HYPERLINK("https://www.webofscience.com/wos/woscc/full-record/WOS:001375713500001","View Record in Web of Science")</f>
        <v>View Record in Web of Science</v>
      </c>
      <c r="BU90" t="s">
        <v>115</v>
      </c>
      <c r="BV90" t="s">
        <v>81</v>
      </c>
      <c r="BW90" t="s">
        <v>81</v>
      </c>
      <c r="BX90" t="s">
        <v>116</v>
      </c>
    </row>
    <row r="91" spans="1:76" x14ac:dyDescent="0.25">
      <c r="A91" t="s">
        <v>77</v>
      </c>
      <c r="B91" t="s">
        <v>77</v>
      </c>
      <c r="C91" t="s">
        <v>96</v>
      </c>
      <c r="D91" t="s">
        <v>77</v>
      </c>
      <c r="E91" t="s">
        <v>1342</v>
      </c>
      <c r="F91" t="s">
        <v>1343</v>
      </c>
      <c r="G91" t="s">
        <v>1344</v>
      </c>
      <c r="H91" t="s">
        <v>81</v>
      </c>
      <c r="I91" t="s">
        <v>82</v>
      </c>
      <c r="J91" t="s">
        <v>1345</v>
      </c>
      <c r="K91" t="s">
        <v>1346</v>
      </c>
      <c r="L91" t="s">
        <v>81</v>
      </c>
      <c r="M91" t="s">
        <v>81</v>
      </c>
      <c r="N91" t="s">
        <v>81</v>
      </c>
      <c r="O91" t="s">
        <v>1347</v>
      </c>
      <c r="P91" t="s">
        <v>1348</v>
      </c>
      <c r="Q91" t="s">
        <v>87</v>
      </c>
      <c r="R91" t="s">
        <v>81</v>
      </c>
      <c r="S91" t="s">
        <v>81</v>
      </c>
      <c r="T91" t="s">
        <v>81</v>
      </c>
      <c r="U91" t="s">
        <v>81</v>
      </c>
      <c r="V91" t="s">
        <v>1349</v>
      </c>
      <c r="W91" t="s">
        <v>89</v>
      </c>
      <c r="X91" t="s">
        <v>81</v>
      </c>
      <c r="Y91" t="s">
        <v>81</v>
      </c>
      <c r="Z91" t="s">
        <v>90</v>
      </c>
      <c r="AA91" t="s">
        <v>91</v>
      </c>
      <c r="AB91" t="s">
        <v>81</v>
      </c>
      <c r="AC91" t="s">
        <v>81</v>
      </c>
      <c r="AD91" t="s">
        <v>81</v>
      </c>
      <c r="AE91" t="s">
        <v>81</v>
      </c>
      <c r="AF91" t="s">
        <v>81</v>
      </c>
      <c r="AG91" t="s">
        <v>1350</v>
      </c>
      <c r="AH91" t="s">
        <v>81</v>
      </c>
      <c r="AI91" t="s">
        <v>81</v>
      </c>
      <c r="AJ91" t="s">
        <v>81</v>
      </c>
      <c r="AK91" t="s">
        <v>81</v>
      </c>
      <c r="AL91" t="s">
        <v>97</v>
      </c>
      <c r="AM91" s="455">
        <v>18</v>
      </c>
      <c r="AN91" s="455">
        <v>19</v>
      </c>
      <c r="AO91" t="s">
        <v>77</v>
      </c>
      <c r="AP91" t="s">
        <v>236</v>
      </c>
      <c r="AQ91" t="s">
        <v>131</v>
      </c>
      <c r="AR91" t="s">
        <v>132</v>
      </c>
      <c r="AS91" t="s">
        <v>133</v>
      </c>
      <c r="AT91" t="s">
        <v>81</v>
      </c>
      <c r="AU91" t="s">
        <v>101</v>
      </c>
      <c r="AV91" t="s">
        <v>81</v>
      </c>
      <c r="AW91" t="s">
        <v>102</v>
      </c>
      <c r="AX91" t="s">
        <v>103</v>
      </c>
      <c r="AY91" t="s">
        <v>582</v>
      </c>
      <c r="AZ91" t="s">
        <v>582</v>
      </c>
      <c r="BA91" t="s">
        <v>543</v>
      </c>
      <c r="BB91" t="s">
        <v>96</v>
      </c>
      <c r="BC91" t="s">
        <v>81</v>
      </c>
      <c r="BD91" t="s">
        <v>81</v>
      </c>
      <c r="BE91" t="s">
        <v>81</v>
      </c>
      <c r="BF91" t="s">
        <v>81</v>
      </c>
      <c r="BG91" t="s">
        <v>399</v>
      </c>
      <c r="BH91" t="s">
        <v>1113</v>
      </c>
      <c r="BI91" t="s">
        <v>81</v>
      </c>
      <c r="BJ91" t="s">
        <v>1351</v>
      </c>
      <c r="BK91" s="146" t="str">
        <f>HYPERLINK("http://dx.doi.org/10.52950/ES.2024.13.1.005","http://dx.doi.org/10.52950/ES.2024.13.1.005")</f>
        <v>http://dx.doi.org/10.52950/ES.2024.13.1.005</v>
      </c>
      <c r="BL91" t="s">
        <v>81</v>
      </c>
      <c r="BM91" t="s">
        <v>81</v>
      </c>
      <c r="BN91" t="s">
        <v>212</v>
      </c>
      <c r="BO91" t="s">
        <v>111</v>
      </c>
      <c r="BP91" t="s">
        <v>112</v>
      </c>
      <c r="BQ91" t="s">
        <v>1352</v>
      </c>
      <c r="BR91" t="s">
        <v>81</v>
      </c>
      <c r="BS91" t="s">
        <v>1353</v>
      </c>
      <c r="BT91" s="147" t="str">
        <f>HYPERLINK("https://www.webofscience.com/wos/woscc/full-record/WOS:001228320800003","View Record in Web of Science")</f>
        <v>View Record in Web of Science</v>
      </c>
      <c r="BU91" t="s">
        <v>115</v>
      </c>
      <c r="BV91" t="s">
        <v>81</v>
      </c>
      <c r="BW91" t="s">
        <v>81</v>
      </c>
      <c r="BX91" t="s">
        <v>116</v>
      </c>
    </row>
    <row r="92" spans="1:76" x14ac:dyDescent="0.25">
      <c r="A92" t="s">
        <v>77</v>
      </c>
      <c r="B92" t="s">
        <v>77</v>
      </c>
      <c r="C92" t="s">
        <v>77</v>
      </c>
      <c r="D92" t="s">
        <v>77</v>
      </c>
      <c r="E92" t="s">
        <v>1354</v>
      </c>
      <c r="F92" t="s">
        <v>1355</v>
      </c>
      <c r="G92" t="s">
        <v>1356</v>
      </c>
      <c r="H92" t="s">
        <v>81</v>
      </c>
      <c r="I92" t="s">
        <v>82</v>
      </c>
      <c r="J92" t="s">
        <v>1357</v>
      </c>
      <c r="K92" t="s">
        <v>1358</v>
      </c>
      <c r="L92" t="s">
        <v>81</v>
      </c>
      <c r="M92" t="s">
        <v>81</v>
      </c>
      <c r="N92" t="s">
        <v>81</v>
      </c>
      <c r="O92" t="s">
        <v>1359</v>
      </c>
      <c r="P92" t="s">
        <v>124</v>
      </c>
      <c r="Q92" t="s">
        <v>87</v>
      </c>
      <c r="R92" t="s">
        <v>81</v>
      </c>
      <c r="S92" t="s">
        <v>81</v>
      </c>
      <c r="T92" t="s">
        <v>81</v>
      </c>
      <c r="U92" t="s">
        <v>81</v>
      </c>
      <c r="V92" t="s">
        <v>1360</v>
      </c>
      <c r="W92" t="s">
        <v>89</v>
      </c>
      <c r="X92" t="s">
        <v>81</v>
      </c>
      <c r="Y92" t="s">
        <v>81</v>
      </c>
      <c r="Z92" t="s">
        <v>90</v>
      </c>
      <c r="AA92" t="s">
        <v>91</v>
      </c>
      <c r="AB92" t="s">
        <v>81</v>
      </c>
      <c r="AC92" t="s">
        <v>81</v>
      </c>
      <c r="AD92" t="s">
        <v>81</v>
      </c>
      <c r="AE92" t="s">
        <v>81</v>
      </c>
      <c r="AF92" t="s">
        <v>81</v>
      </c>
      <c r="AG92" t="s">
        <v>1361</v>
      </c>
      <c r="AH92" t="s">
        <v>299</v>
      </c>
      <c r="AI92" t="s">
        <v>81</v>
      </c>
      <c r="AJ92" t="s">
        <v>81</v>
      </c>
      <c r="AK92" t="s">
        <v>81</v>
      </c>
      <c r="AL92" t="s">
        <v>301</v>
      </c>
      <c r="AM92" s="455">
        <v>2</v>
      </c>
      <c r="AN92" s="455">
        <v>2</v>
      </c>
      <c r="AO92" t="s">
        <v>77</v>
      </c>
      <c r="AP92" t="s">
        <v>213</v>
      </c>
      <c r="AQ92" t="s">
        <v>131</v>
      </c>
      <c r="AR92" t="s">
        <v>132</v>
      </c>
      <c r="AS92" t="s">
        <v>133</v>
      </c>
      <c r="AT92" t="s">
        <v>81</v>
      </c>
      <c r="AU92" t="s">
        <v>101</v>
      </c>
      <c r="AV92" t="s">
        <v>81</v>
      </c>
      <c r="AW92" t="s">
        <v>102</v>
      </c>
      <c r="AX92" t="s">
        <v>103</v>
      </c>
      <c r="AY92" t="s">
        <v>302</v>
      </c>
      <c r="AZ92" t="s">
        <v>302</v>
      </c>
      <c r="BA92" t="s">
        <v>110</v>
      </c>
      <c r="BB92" t="s">
        <v>96</v>
      </c>
      <c r="BC92" t="s">
        <v>81</v>
      </c>
      <c r="BD92" t="s">
        <v>81</v>
      </c>
      <c r="BE92" t="s">
        <v>81</v>
      </c>
      <c r="BF92" t="s">
        <v>81</v>
      </c>
      <c r="BG92" t="s">
        <v>1362</v>
      </c>
      <c r="BH92" t="s">
        <v>1363</v>
      </c>
      <c r="BI92" t="s">
        <v>81</v>
      </c>
      <c r="BJ92" t="s">
        <v>1364</v>
      </c>
      <c r="BK92" s="148" t="str">
        <f>HYPERLINK("http://dx.doi.org/10.52950/ES.2023.12.1.005","http://dx.doi.org/10.52950/ES.2023.12.1.005")</f>
        <v>http://dx.doi.org/10.52950/ES.2023.12.1.005</v>
      </c>
      <c r="BL92" t="s">
        <v>81</v>
      </c>
      <c r="BM92" t="s">
        <v>81</v>
      </c>
      <c r="BN92" t="s">
        <v>252</v>
      </c>
      <c r="BO92" t="s">
        <v>111</v>
      </c>
      <c r="BP92" t="s">
        <v>112</v>
      </c>
      <c r="BQ92" t="s">
        <v>304</v>
      </c>
      <c r="BR92" t="s">
        <v>81</v>
      </c>
      <c r="BS92" t="s">
        <v>1365</v>
      </c>
      <c r="BT92" s="149" t="str">
        <f>HYPERLINK("https://www.webofscience.com/wos/woscc/full-record/WOS:000992820000005","View Record in Web of Science")</f>
        <v>View Record in Web of Science</v>
      </c>
      <c r="BU92" t="s">
        <v>115</v>
      </c>
      <c r="BV92" t="s">
        <v>81</v>
      </c>
      <c r="BW92" t="s">
        <v>81</v>
      </c>
      <c r="BX92" t="s">
        <v>116</v>
      </c>
    </row>
    <row r="93" spans="1:76" x14ac:dyDescent="0.25">
      <c r="A93" t="s">
        <v>77</v>
      </c>
      <c r="B93" t="s">
        <v>77</v>
      </c>
      <c r="C93" t="s">
        <v>77</v>
      </c>
      <c r="D93" t="s">
        <v>77</v>
      </c>
      <c r="E93" t="s">
        <v>1366</v>
      </c>
      <c r="F93" t="s">
        <v>1367</v>
      </c>
      <c r="G93" t="s">
        <v>1368</v>
      </c>
      <c r="H93" t="s">
        <v>81</v>
      </c>
      <c r="I93" t="s">
        <v>82</v>
      </c>
      <c r="J93" t="s">
        <v>573</v>
      </c>
      <c r="K93" t="s">
        <v>1369</v>
      </c>
      <c r="L93" t="s">
        <v>81</v>
      </c>
      <c r="M93" t="s">
        <v>81</v>
      </c>
      <c r="N93" t="s">
        <v>81</v>
      </c>
      <c r="O93" t="s">
        <v>1370</v>
      </c>
      <c r="P93" t="s">
        <v>206</v>
      </c>
      <c r="Q93" t="s">
        <v>87</v>
      </c>
      <c r="R93" t="s">
        <v>81</v>
      </c>
      <c r="S93" t="s">
        <v>81</v>
      </c>
      <c r="T93" t="s">
        <v>81</v>
      </c>
      <c r="U93" t="s">
        <v>81</v>
      </c>
      <c r="V93" t="s">
        <v>1371</v>
      </c>
      <c r="W93" t="s">
        <v>89</v>
      </c>
      <c r="X93" t="s">
        <v>81</v>
      </c>
      <c r="Y93" t="s">
        <v>81</v>
      </c>
      <c r="Z93" t="s">
        <v>90</v>
      </c>
      <c r="AA93" t="s">
        <v>91</v>
      </c>
      <c r="AB93" t="s">
        <v>81</v>
      </c>
      <c r="AC93" t="s">
        <v>81</v>
      </c>
      <c r="AD93" t="s">
        <v>81</v>
      </c>
      <c r="AE93" t="s">
        <v>81</v>
      </c>
      <c r="AF93" t="s">
        <v>81</v>
      </c>
      <c r="AG93" t="s">
        <v>1372</v>
      </c>
      <c r="AH93" t="s">
        <v>1373</v>
      </c>
      <c r="AI93" t="s">
        <v>1374</v>
      </c>
      <c r="AJ93" t="s">
        <v>81</v>
      </c>
      <c r="AK93" t="s">
        <v>81</v>
      </c>
      <c r="AL93" t="s">
        <v>651</v>
      </c>
      <c r="AM93" s="455">
        <v>6</v>
      </c>
      <c r="AN93" s="455">
        <v>8</v>
      </c>
      <c r="AO93" t="s">
        <v>96</v>
      </c>
      <c r="AP93" t="s">
        <v>236</v>
      </c>
      <c r="AQ93" t="s">
        <v>131</v>
      </c>
      <c r="AR93" t="s">
        <v>132</v>
      </c>
      <c r="AS93" t="s">
        <v>133</v>
      </c>
      <c r="AT93" t="s">
        <v>81</v>
      </c>
      <c r="AU93" t="s">
        <v>101</v>
      </c>
      <c r="AV93" t="s">
        <v>81</v>
      </c>
      <c r="AW93" t="s">
        <v>102</v>
      </c>
      <c r="AX93" t="s">
        <v>103</v>
      </c>
      <c r="AY93" t="s">
        <v>302</v>
      </c>
      <c r="AZ93" t="s">
        <v>302</v>
      </c>
      <c r="BA93" t="s">
        <v>110</v>
      </c>
      <c r="BB93" t="s">
        <v>96</v>
      </c>
      <c r="BC93" t="s">
        <v>81</v>
      </c>
      <c r="BD93" t="s">
        <v>81</v>
      </c>
      <c r="BE93" t="s">
        <v>81</v>
      </c>
      <c r="BF93" t="s">
        <v>81</v>
      </c>
      <c r="BG93" t="s">
        <v>1375</v>
      </c>
      <c r="BH93" t="s">
        <v>731</v>
      </c>
      <c r="BI93" t="s">
        <v>81</v>
      </c>
      <c r="BJ93" t="s">
        <v>1376</v>
      </c>
      <c r="BK93" s="150" t="str">
        <f>HYPERLINK("http://dx.doi.org/10.52950/ES.2023.12.1.006","http://dx.doi.org/10.52950/ES.2023.12.1.006")</f>
        <v>http://dx.doi.org/10.52950/ES.2023.12.1.006</v>
      </c>
      <c r="BL93" t="s">
        <v>81</v>
      </c>
      <c r="BM93" t="s">
        <v>81</v>
      </c>
      <c r="BN93" t="s">
        <v>213</v>
      </c>
      <c r="BO93" t="s">
        <v>111</v>
      </c>
      <c r="BP93" t="s">
        <v>112</v>
      </c>
      <c r="BQ93" t="s">
        <v>304</v>
      </c>
      <c r="BR93" t="s">
        <v>81</v>
      </c>
      <c r="BS93" t="s">
        <v>1377</v>
      </c>
      <c r="BT93" s="151" t="str">
        <f>HYPERLINK("https://www.webofscience.com/wos/woscc/full-record/WOS:000992820000006","View Record in Web of Science")</f>
        <v>View Record in Web of Science</v>
      </c>
      <c r="BU93" t="s">
        <v>115</v>
      </c>
      <c r="BV93" t="s">
        <v>81</v>
      </c>
      <c r="BW93" t="s">
        <v>81</v>
      </c>
      <c r="BX93" t="s">
        <v>116</v>
      </c>
    </row>
    <row r="94" spans="1:76" x14ac:dyDescent="0.25">
      <c r="A94" t="s">
        <v>77</v>
      </c>
      <c r="B94" t="s">
        <v>77</v>
      </c>
      <c r="C94" t="s">
        <v>77</v>
      </c>
      <c r="D94" t="s">
        <v>77</v>
      </c>
      <c r="E94" t="s">
        <v>1378</v>
      </c>
      <c r="F94" t="s">
        <v>1379</v>
      </c>
      <c r="G94" t="s">
        <v>1380</v>
      </c>
      <c r="H94" t="s">
        <v>81</v>
      </c>
      <c r="I94" t="s">
        <v>82</v>
      </c>
      <c r="J94" t="s">
        <v>1381</v>
      </c>
      <c r="K94" t="s">
        <v>1382</v>
      </c>
      <c r="L94" t="s">
        <v>81</v>
      </c>
      <c r="M94" t="s">
        <v>81</v>
      </c>
      <c r="N94" t="s">
        <v>81</v>
      </c>
      <c r="O94" t="s">
        <v>1383</v>
      </c>
      <c r="P94" t="s">
        <v>1384</v>
      </c>
      <c r="Q94" t="s">
        <v>87</v>
      </c>
      <c r="R94" t="s">
        <v>81</v>
      </c>
      <c r="S94" t="s">
        <v>81</v>
      </c>
      <c r="T94" t="s">
        <v>81</v>
      </c>
      <c r="U94" t="s">
        <v>81</v>
      </c>
      <c r="V94" t="s">
        <v>1385</v>
      </c>
      <c r="W94" t="s">
        <v>89</v>
      </c>
      <c r="X94" t="s">
        <v>81</v>
      </c>
      <c r="Y94" t="s">
        <v>81</v>
      </c>
      <c r="Z94" t="s">
        <v>90</v>
      </c>
      <c r="AA94" t="s">
        <v>91</v>
      </c>
      <c r="AB94" t="s">
        <v>81</v>
      </c>
      <c r="AC94" t="s">
        <v>81</v>
      </c>
      <c r="AD94" t="s">
        <v>81</v>
      </c>
      <c r="AE94" t="s">
        <v>81</v>
      </c>
      <c r="AF94" t="s">
        <v>81</v>
      </c>
      <c r="AG94" t="s">
        <v>1386</v>
      </c>
      <c r="AH94" t="s">
        <v>81</v>
      </c>
      <c r="AI94" t="s">
        <v>1387</v>
      </c>
      <c r="AJ94" t="s">
        <v>1388</v>
      </c>
      <c r="AK94" t="s">
        <v>81</v>
      </c>
      <c r="AL94" t="s">
        <v>543</v>
      </c>
      <c r="AM94" s="455">
        <v>0</v>
      </c>
      <c r="AN94" s="455">
        <v>0</v>
      </c>
      <c r="AO94" t="s">
        <v>77</v>
      </c>
      <c r="AP94" t="s">
        <v>106</v>
      </c>
      <c r="AQ94" t="s">
        <v>131</v>
      </c>
      <c r="AR94" t="s">
        <v>132</v>
      </c>
      <c r="AS94" t="s">
        <v>133</v>
      </c>
      <c r="AT94" t="s">
        <v>81</v>
      </c>
      <c r="AU94" t="s">
        <v>101</v>
      </c>
      <c r="AV94" t="s">
        <v>81</v>
      </c>
      <c r="AW94" t="s">
        <v>102</v>
      </c>
      <c r="AX94" t="s">
        <v>103</v>
      </c>
      <c r="AY94" t="s">
        <v>302</v>
      </c>
      <c r="AZ94" t="s">
        <v>302</v>
      </c>
      <c r="BA94" t="s">
        <v>110</v>
      </c>
      <c r="BB94" t="s">
        <v>106</v>
      </c>
      <c r="BC94" t="s">
        <v>81</v>
      </c>
      <c r="BD94" t="s">
        <v>81</v>
      </c>
      <c r="BE94" t="s">
        <v>81</v>
      </c>
      <c r="BF94" t="s">
        <v>81</v>
      </c>
      <c r="BG94" t="s">
        <v>1389</v>
      </c>
      <c r="BH94" t="s">
        <v>1390</v>
      </c>
      <c r="BI94" t="s">
        <v>81</v>
      </c>
      <c r="BJ94" t="s">
        <v>1391</v>
      </c>
      <c r="BK94" s="152" t="str">
        <f>HYPERLINK("http://dx.doi.org/10.52950/ES.2023.12.2.005","http://dx.doi.org/10.52950/ES.2023.12.2.005")</f>
        <v>http://dx.doi.org/10.52950/ES.2023.12.2.005</v>
      </c>
      <c r="BL94" t="s">
        <v>81</v>
      </c>
      <c r="BM94" t="s">
        <v>81</v>
      </c>
      <c r="BN94" t="s">
        <v>236</v>
      </c>
      <c r="BO94" t="s">
        <v>111</v>
      </c>
      <c r="BP94" t="s">
        <v>112</v>
      </c>
      <c r="BQ94" t="s">
        <v>1392</v>
      </c>
      <c r="BR94" t="s">
        <v>81</v>
      </c>
      <c r="BS94" t="s">
        <v>1393</v>
      </c>
      <c r="BT94" s="153" t="str">
        <f>HYPERLINK("https://www.webofscience.com/wos/woscc/full-record/WOS:001123624300001","View Record in Web of Science")</f>
        <v>View Record in Web of Science</v>
      </c>
      <c r="BU94" t="s">
        <v>115</v>
      </c>
      <c r="BV94" t="s">
        <v>81</v>
      </c>
      <c r="BW94" t="s">
        <v>81</v>
      </c>
      <c r="BX94" t="s">
        <v>116</v>
      </c>
    </row>
    <row r="95" spans="1:76" x14ac:dyDescent="0.25">
      <c r="A95" t="s">
        <v>77</v>
      </c>
      <c r="B95" t="s">
        <v>77</v>
      </c>
      <c r="C95" t="s">
        <v>77</v>
      </c>
      <c r="D95" t="s">
        <v>77</v>
      </c>
      <c r="E95" t="s">
        <v>1394</v>
      </c>
      <c r="F95" t="s">
        <v>1395</v>
      </c>
      <c r="G95" t="s">
        <v>1396</v>
      </c>
      <c r="H95" t="s">
        <v>81</v>
      </c>
      <c r="I95" t="s">
        <v>82</v>
      </c>
      <c r="J95" t="s">
        <v>1397</v>
      </c>
      <c r="K95" t="s">
        <v>1398</v>
      </c>
      <c r="L95" t="s">
        <v>81</v>
      </c>
      <c r="M95" t="s">
        <v>81</v>
      </c>
      <c r="N95" t="s">
        <v>81</v>
      </c>
      <c r="O95" t="s">
        <v>1399</v>
      </c>
      <c r="P95" t="s">
        <v>1400</v>
      </c>
      <c r="Q95" t="s">
        <v>87</v>
      </c>
      <c r="R95" t="s">
        <v>81</v>
      </c>
      <c r="S95" t="s">
        <v>81</v>
      </c>
      <c r="T95" t="s">
        <v>81</v>
      </c>
      <c r="U95" t="s">
        <v>81</v>
      </c>
      <c r="V95" t="s">
        <v>1401</v>
      </c>
      <c r="W95" t="s">
        <v>89</v>
      </c>
      <c r="X95" t="s">
        <v>81</v>
      </c>
      <c r="Y95" t="s">
        <v>81</v>
      </c>
      <c r="Z95" t="s">
        <v>90</v>
      </c>
      <c r="AA95" t="s">
        <v>91</v>
      </c>
      <c r="AB95" t="s">
        <v>81</v>
      </c>
      <c r="AC95" t="s">
        <v>81</v>
      </c>
      <c r="AD95" t="s">
        <v>81</v>
      </c>
      <c r="AE95" t="s">
        <v>81</v>
      </c>
      <c r="AF95" t="s">
        <v>81</v>
      </c>
      <c r="AG95" t="s">
        <v>1402</v>
      </c>
      <c r="AH95" t="s">
        <v>81</v>
      </c>
      <c r="AI95" t="s">
        <v>1403</v>
      </c>
      <c r="AJ95" t="s">
        <v>1404</v>
      </c>
      <c r="AK95" t="s">
        <v>81</v>
      </c>
      <c r="AL95" t="s">
        <v>351</v>
      </c>
      <c r="AM95" s="455">
        <v>2</v>
      </c>
      <c r="AN95" s="455">
        <v>2</v>
      </c>
      <c r="AO95" t="s">
        <v>77</v>
      </c>
      <c r="AP95" t="s">
        <v>105</v>
      </c>
      <c r="AQ95" t="s">
        <v>154</v>
      </c>
      <c r="AR95" t="s">
        <v>155</v>
      </c>
      <c r="AS95" t="s">
        <v>156</v>
      </c>
      <c r="AT95" t="s">
        <v>101</v>
      </c>
      <c r="AU95" t="s">
        <v>81</v>
      </c>
      <c r="AV95" t="s">
        <v>81</v>
      </c>
      <c r="AW95" t="s">
        <v>102</v>
      </c>
      <c r="AX95" t="s">
        <v>103</v>
      </c>
      <c r="AY95" t="s">
        <v>509</v>
      </c>
      <c r="AZ95" t="s">
        <v>509</v>
      </c>
      <c r="BA95" t="s">
        <v>285</v>
      </c>
      <c r="BB95" t="s">
        <v>96</v>
      </c>
      <c r="BC95" t="s">
        <v>81</v>
      </c>
      <c r="BD95" t="s">
        <v>81</v>
      </c>
      <c r="BE95" t="s">
        <v>81</v>
      </c>
      <c r="BF95" t="s">
        <v>81</v>
      </c>
      <c r="BG95" t="s">
        <v>96</v>
      </c>
      <c r="BH95" t="s">
        <v>194</v>
      </c>
      <c r="BI95" t="s">
        <v>81</v>
      </c>
      <c r="BJ95" t="s">
        <v>1405</v>
      </c>
      <c r="BK95" s="154" t="str">
        <f>HYPERLINK("http://dx.doi.org/10.20472/ES.2019.8.1.001","http://dx.doi.org/10.20472/ES.2019.8.1.001")</f>
        <v>http://dx.doi.org/10.20472/ES.2019.8.1.001</v>
      </c>
      <c r="BL95" t="s">
        <v>81</v>
      </c>
      <c r="BM95" t="s">
        <v>81</v>
      </c>
      <c r="BN95" t="s">
        <v>194</v>
      </c>
      <c r="BO95" t="s">
        <v>111</v>
      </c>
      <c r="BP95" t="s">
        <v>112</v>
      </c>
      <c r="BQ95" t="s">
        <v>511</v>
      </c>
      <c r="BR95" t="s">
        <v>81</v>
      </c>
      <c r="BS95" t="s">
        <v>1406</v>
      </c>
      <c r="BT95" s="155" t="str">
        <f>HYPERLINK("https://www.webofscience.com/wos/woscc/full-record/WOS:000472956500001","View Record in Web of Science")</f>
        <v>View Record in Web of Science</v>
      </c>
      <c r="BU95" t="s">
        <v>115</v>
      </c>
      <c r="BV95" t="s">
        <v>81</v>
      </c>
      <c r="BW95" t="s">
        <v>81</v>
      </c>
      <c r="BX95" t="s">
        <v>116</v>
      </c>
    </row>
    <row r="96" spans="1:76" x14ac:dyDescent="0.25">
      <c r="A96" t="s">
        <v>77</v>
      </c>
      <c r="B96" t="s">
        <v>77</v>
      </c>
      <c r="C96" t="s">
        <v>77</v>
      </c>
      <c r="D96" t="s">
        <v>77</v>
      </c>
      <c r="E96" t="s">
        <v>1407</v>
      </c>
      <c r="F96" t="s">
        <v>1408</v>
      </c>
      <c r="G96" t="s">
        <v>1409</v>
      </c>
      <c r="H96" t="s">
        <v>81</v>
      </c>
      <c r="I96" t="s">
        <v>82</v>
      </c>
      <c r="J96" t="s">
        <v>1410</v>
      </c>
      <c r="K96" t="s">
        <v>1411</v>
      </c>
      <c r="L96" t="s">
        <v>81</v>
      </c>
      <c r="M96" t="s">
        <v>81</v>
      </c>
      <c r="N96" t="s">
        <v>81</v>
      </c>
      <c r="O96" t="s">
        <v>1412</v>
      </c>
      <c r="P96" t="s">
        <v>1413</v>
      </c>
      <c r="Q96" t="s">
        <v>87</v>
      </c>
      <c r="R96" t="s">
        <v>81</v>
      </c>
      <c r="S96" t="s">
        <v>81</v>
      </c>
      <c r="T96" t="s">
        <v>81</v>
      </c>
      <c r="U96" t="s">
        <v>81</v>
      </c>
      <c r="V96" t="s">
        <v>1414</v>
      </c>
      <c r="W96" t="s">
        <v>89</v>
      </c>
      <c r="X96" t="s">
        <v>81</v>
      </c>
      <c r="Y96" t="s">
        <v>81</v>
      </c>
      <c r="Z96" t="s">
        <v>90</v>
      </c>
      <c r="AA96" t="s">
        <v>91</v>
      </c>
      <c r="AB96" t="s">
        <v>81</v>
      </c>
      <c r="AC96" t="s">
        <v>81</v>
      </c>
      <c r="AD96" t="s">
        <v>81</v>
      </c>
      <c r="AE96" t="s">
        <v>81</v>
      </c>
      <c r="AF96" t="s">
        <v>81</v>
      </c>
      <c r="AG96" t="s">
        <v>1415</v>
      </c>
      <c r="AH96" t="s">
        <v>1416</v>
      </c>
      <c r="AI96" t="s">
        <v>1417</v>
      </c>
      <c r="AJ96" t="s">
        <v>1418</v>
      </c>
      <c r="AK96" t="s">
        <v>81</v>
      </c>
      <c r="AL96" t="s">
        <v>95</v>
      </c>
      <c r="AM96" s="455">
        <v>0</v>
      </c>
      <c r="AN96" s="455">
        <v>1</v>
      </c>
      <c r="AO96" t="s">
        <v>77</v>
      </c>
      <c r="AP96" t="s">
        <v>213</v>
      </c>
      <c r="AQ96" t="s">
        <v>154</v>
      </c>
      <c r="AR96" t="s">
        <v>155</v>
      </c>
      <c r="AS96" t="s">
        <v>156</v>
      </c>
      <c r="AT96" t="s">
        <v>101</v>
      </c>
      <c r="AU96" t="s">
        <v>81</v>
      </c>
      <c r="AV96" t="s">
        <v>81</v>
      </c>
      <c r="AW96" t="s">
        <v>102</v>
      </c>
      <c r="AX96" t="s">
        <v>103</v>
      </c>
      <c r="AY96" t="s">
        <v>509</v>
      </c>
      <c r="AZ96" t="s">
        <v>509</v>
      </c>
      <c r="BA96" t="s">
        <v>285</v>
      </c>
      <c r="BB96" t="s">
        <v>96</v>
      </c>
      <c r="BC96" t="s">
        <v>81</v>
      </c>
      <c r="BD96" t="s">
        <v>81</v>
      </c>
      <c r="BE96" t="s">
        <v>81</v>
      </c>
      <c r="BF96" t="s">
        <v>81</v>
      </c>
      <c r="BG96" t="s">
        <v>1167</v>
      </c>
      <c r="BH96" t="s">
        <v>687</v>
      </c>
      <c r="BI96" t="s">
        <v>81</v>
      </c>
      <c r="BJ96" t="s">
        <v>1419</v>
      </c>
      <c r="BK96" s="156" t="str">
        <f>HYPERLINK("http://dx.doi.org/10.20472/ES.2019.8.1.004","http://dx.doi.org/10.20472/ES.2019.8.1.004")</f>
        <v>http://dx.doi.org/10.20472/ES.2019.8.1.004</v>
      </c>
      <c r="BL96" t="s">
        <v>81</v>
      </c>
      <c r="BM96" t="s">
        <v>81</v>
      </c>
      <c r="BN96" t="s">
        <v>567</v>
      </c>
      <c r="BO96" t="s">
        <v>111</v>
      </c>
      <c r="BP96" t="s">
        <v>112</v>
      </c>
      <c r="BQ96" t="s">
        <v>511</v>
      </c>
      <c r="BR96" t="s">
        <v>81</v>
      </c>
      <c r="BS96" t="s">
        <v>1420</v>
      </c>
      <c r="BT96" s="157" t="str">
        <f>HYPERLINK("https://www.webofscience.com/wos/woscc/full-record/WOS:000472956500004","View Record in Web of Science")</f>
        <v>View Record in Web of Science</v>
      </c>
      <c r="BU96" t="s">
        <v>115</v>
      </c>
      <c r="BV96" t="s">
        <v>81</v>
      </c>
      <c r="BW96" t="s">
        <v>81</v>
      </c>
      <c r="BX96" t="s">
        <v>116</v>
      </c>
    </row>
    <row r="97" spans="1:76" x14ac:dyDescent="0.25">
      <c r="A97" t="s">
        <v>77</v>
      </c>
      <c r="B97" t="s">
        <v>77</v>
      </c>
      <c r="C97" t="s">
        <v>77</v>
      </c>
      <c r="D97" t="s">
        <v>77</v>
      </c>
      <c r="E97" t="s">
        <v>1421</v>
      </c>
      <c r="F97" t="s">
        <v>1422</v>
      </c>
      <c r="G97" t="s">
        <v>1423</v>
      </c>
      <c r="H97" t="s">
        <v>81</v>
      </c>
      <c r="I97" t="s">
        <v>82</v>
      </c>
      <c r="J97" t="s">
        <v>1424</v>
      </c>
      <c r="K97" t="s">
        <v>1425</v>
      </c>
      <c r="L97" t="s">
        <v>81</v>
      </c>
      <c r="M97" t="s">
        <v>81</v>
      </c>
      <c r="N97" t="s">
        <v>81</v>
      </c>
      <c r="O97" t="s">
        <v>1426</v>
      </c>
      <c r="P97" t="s">
        <v>1427</v>
      </c>
      <c r="Q97" t="s">
        <v>87</v>
      </c>
      <c r="R97" t="s">
        <v>81</v>
      </c>
      <c r="S97" t="s">
        <v>81</v>
      </c>
      <c r="T97" t="s">
        <v>81</v>
      </c>
      <c r="U97" t="s">
        <v>81</v>
      </c>
      <c r="V97" t="s">
        <v>1428</v>
      </c>
      <c r="W97" t="s">
        <v>89</v>
      </c>
      <c r="X97" t="s">
        <v>81</v>
      </c>
      <c r="Y97" t="s">
        <v>81</v>
      </c>
      <c r="Z97" t="s">
        <v>90</v>
      </c>
      <c r="AA97" t="s">
        <v>91</v>
      </c>
      <c r="AB97" t="s">
        <v>81</v>
      </c>
      <c r="AC97" t="s">
        <v>81</v>
      </c>
      <c r="AD97" t="s">
        <v>81</v>
      </c>
      <c r="AE97" t="s">
        <v>81</v>
      </c>
      <c r="AF97" t="s">
        <v>81</v>
      </c>
      <c r="AG97" t="s">
        <v>1429</v>
      </c>
      <c r="AH97" t="s">
        <v>1430</v>
      </c>
      <c r="AI97" t="s">
        <v>81</v>
      </c>
      <c r="AJ97" t="s">
        <v>81</v>
      </c>
      <c r="AK97" t="s">
        <v>81</v>
      </c>
      <c r="AL97" t="s">
        <v>583</v>
      </c>
      <c r="AM97" s="455">
        <v>0</v>
      </c>
      <c r="AN97" s="455">
        <v>0</v>
      </c>
      <c r="AO97" t="s">
        <v>77</v>
      </c>
      <c r="AP97" t="s">
        <v>234</v>
      </c>
      <c r="AQ97" t="s">
        <v>131</v>
      </c>
      <c r="AR97" t="s">
        <v>132</v>
      </c>
      <c r="AS97" t="s">
        <v>133</v>
      </c>
      <c r="AT97" t="s">
        <v>81</v>
      </c>
      <c r="AU97" t="s">
        <v>101</v>
      </c>
      <c r="AV97" t="s">
        <v>81</v>
      </c>
      <c r="AW97" t="s">
        <v>102</v>
      </c>
      <c r="AX97" t="s">
        <v>103</v>
      </c>
      <c r="AY97" t="s">
        <v>509</v>
      </c>
      <c r="AZ97" t="s">
        <v>509</v>
      </c>
      <c r="BA97" t="s">
        <v>285</v>
      </c>
      <c r="BB97" t="s">
        <v>106</v>
      </c>
      <c r="BC97" t="s">
        <v>81</v>
      </c>
      <c r="BD97" t="s">
        <v>81</v>
      </c>
      <c r="BE97" t="s">
        <v>81</v>
      </c>
      <c r="BF97" t="s">
        <v>81</v>
      </c>
      <c r="BG97" t="s">
        <v>1431</v>
      </c>
      <c r="BH97" t="s">
        <v>863</v>
      </c>
      <c r="BI97" t="s">
        <v>81</v>
      </c>
      <c r="BJ97" t="s">
        <v>1432</v>
      </c>
      <c r="BK97" s="158" t="str">
        <f>HYPERLINK("http://dx.doi.org/10.20472/ES.2019.8.2.008","http://dx.doi.org/10.20472/ES.2019.8.2.008")</f>
        <v>http://dx.doi.org/10.20472/ES.2019.8.2.008</v>
      </c>
      <c r="BL97" t="s">
        <v>81</v>
      </c>
      <c r="BM97" t="s">
        <v>81</v>
      </c>
      <c r="BN97" t="s">
        <v>157</v>
      </c>
      <c r="BO97" t="s">
        <v>111</v>
      </c>
      <c r="BP97" t="s">
        <v>112</v>
      </c>
      <c r="BQ97" t="s">
        <v>627</v>
      </c>
      <c r="BR97" t="s">
        <v>81</v>
      </c>
      <c r="BS97" t="s">
        <v>1433</v>
      </c>
      <c r="BT97" s="159" t="str">
        <f>HYPERLINK("https://www.webofscience.com/wos/woscc/full-record/WOS:000503977600008","View Record in Web of Science")</f>
        <v>View Record in Web of Science</v>
      </c>
      <c r="BU97" t="s">
        <v>115</v>
      </c>
      <c r="BV97" t="s">
        <v>81</v>
      </c>
      <c r="BW97" t="s">
        <v>81</v>
      </c>
      <c r="BX97" t="s">
        <v>116</v>
      </c>
    </row>
    <row r="98" spans="1:76" x14ac:dyDescent="0.25">
      <c r="A98" t="s">
        <v>77</v>
      </c>
      <c r="B98" t="s">
        <v>77</v>
      </c>
      <c r="C98" t="s">
        <v>77</v>
      </c>
      <c r="D98" t="s">
        <v>77</v>
      </c>
      <c r="E98" t="s">
        <v>1434</v>
      </c>
      <c r="F98" t="s">
        <v>1435</v>
      </c>
      <c r="G98" t="s">
        <v>1436</v>
      </c>
      <c r="H98" t="s">
        <v>81</v>
      </c>
      <c r="I98" t="s">
        <v>82</v>
      </c>
      <c r="J98" t="s">
        <v>1437</v>
      </c>
      <c r="K98" t="s">
        <v>1438</v>
      </c>
      <c r="L98" t="s">
        <v>81</v>
      </c>
      <c r="M98" t="s">
        <v>81</v>
      </c>
      <c r="N98" t="s">
        <v>81</v>
      </c>
      <c r="O98" t="s">
        <v>1439</v>
      </c>
      <c r="P98" t="s">
        <v>206</v>
      </c>
      <c r="Q98" t="s">
        <v>87</v>
      </c>
      <c r="R98" t="s">
        <v>81</v>
      </c>
      <c r="S98" t="s">
        <v>81</v>
      </c>
      <c r="T98" t="s">
        <v>81</v>
      </c>
      <c r="U98" t="s">
        <v>81</v>
      </c>
      <c r="V98" t="s">
        <v>1440</v>
      </c>
      <c r="W98" t="s">
        <v>89</v>
      </c>
      <c r="X98" t="s">
        <v>81</v>
      </c>
      <c r="Y98" t="s">
        <v>81</v>
      </c>
      <c r="Z98" t="s">
        <v>90</v>
      </c>
      <c r="AA98" t="s">
        <v>91</v>
      </c>
      <c r="AB98" t="s">
        <v>81</v>
      </c>
      <c r="AC98" t="s">
        <v>81</v>
      </c>
      <c r="AD98" t="s">
        <v>81</v>
      </c>
      <c r="AE98" t="s">
        <v>81</v>
      </c>
      <c r="AF98" t="s">
        <v>81</v>
      </c>
      <c r="AG98" t="s">
        <v>1441</v>
      </c>
      <c r="AH98" t="s">
        <v>81</v>
      </c>
      <c r="AI98" t="s">
        <v>81</v>
      </c>
      <c r="AJ98" t="s">
        <v>81</v>
      </c>
      <c r="AK98" t="s">
        <v>81</v>
      </c>
      <c r="AL98" t="s">
        <v>110</v>
      </c>
      <c r="AM98" s="455">
        <v>7</v>
      </c>
      <c r="AN98" s="455">
        <v>8</v>
      </c>
      <c r="AO98" t="s">
        <v>77</v>
      </c>
      <c r="AP98" t="s">
        <v>236</v>
      </c>
      <c r="AQ98" t="s">
        <v>131</v>
      </c>
      <c r="AR98" t="s">
        <v>132</v>
      </c>
      <c r="AS98" t="s">
        <v>133</v>
      </c>
      <c r="AT98" t="s">
        <v>81</v>
      </c>
      <c r="AU98" t="s">
        <v>101</v>
      </c>
      <c r="AV98" t="s">
        <v>81</v>
      </c>
      <c r="AW98" t="s">
        <v>102</v>
      </c>
      <c r="AX98" t="s">
        <v>103</v>
      </c>
      <c r="AY98" t="s">
        <v>582</v>
      </c>
      <c r="AZ98" t="s">
        <v>582</v>
      </c>
      <c r="BA98" t="s">
        <v>543</v>
      </c>
      <c r="BB98" t="s">
        <v>96</v>
      </c>
      <c r="BC98" t="s">
        <v>81</v>
      </c>
      <c r="BD98" t="s">
        <v>81</v>
      </c>
      <c r="BE98" t="s">
        <v>81</v>
      </c>
      <c r="BF98" t="s">
        <v>81</v>
      </c>
      <c r="BG98" t="s">
        <v>96</v>
      </c>
      <c r="BH98" t="s">
        <v>110</v>
      </c>
      <c r="BI98" t="s">
        <v>81</v>
      </c>
      <c r="BJ98" t="s">
        <v>1442</v>
      </c>
      <c r="BK98" s="160" t="str">
        <f>HYPERLINK("http://dx.doi.org/10.52950/ES.2024.13.1.001","http://dx.doi.org/10.52950/ES.2024.13.1.001")</f>
        <v>http://dx.doi.org/10.52950/ES.2024.13.1.001</v>
      </c>
      <c r="BL98" t="s">
        <v>81</v>
      </c>
      <c r="BM98" t="s">
        <v>81</v>
      </c>
      <c r="BN98" t="s">
        <v>110</v>
      </c>
      <c r="BO98" t="s">
        <v>111</v>
      </c>
      <c r="BP98" t="s">
        <v>112</v>
      </c>
      <c r="BQ98" t="s">
        <v>1352</v>
      </c>
      <c r="BR98" t="s">
        <v>81</v>
      </c>
      <c r="BS98" t="s">
        <v>1443</v>
      </c>
      <c r="BT98" s="161" t="str">
        <f>HYPERLINK("https://www.webofscience.com/wos/woscc/full-record/WOS:001228320800005","View Record in Web of Science")</f>
        <v>View Record in Web of Science</v>
      </c>
      <c r="BU98" t="s">
        <v>115</v>
      </c>
      <c r="BV98" t="s">
        <v>81</v>
      </c>
      <c r="BW98" t="s">
        <v>81</v>
      </c>
      <c r="BX98" t="s">
        <v>116</v>
      </c>
    </row>
    <row r="99" spans="1:76" x14ac:dyDescent="0.25">
      <c r="A99" t="s">
        <v>77</v>
      </c>
      <c r="B99" t="s">
        <v>77</v>
      </c>
      <c r="C99" t="s">
        <v>77</v>
      </c>
      <c r="D99" t="s">
        <v>77</v>
      </c>
      <c r="E99" t="s">
        <v>1444</v>
      </c>
      <c r="F99" t="s">
        <v>1445</v>
      </c>
      <c r="G99" t="s">
        <v>1446</v>
      </c>
      <c r="H99" t="s">
        <v>81</v>
      </c>
      <c r="I99" t="s">
        <v>82</v>
      </c>
      <c r="J99" t="s">
        <v>1447</v>
      </c>
      <c r="K99" t="s">
        <v>1448</v>
      </c>
      <c r="L99" t="s">
        <v>81</v>
      </c>
      <c r="M99" t="s">
        <v>81</v>
      </c>
      <c r="N99" t="s">
        <v>81</v>
      </c>
      <c r="O99" t="s">
        <v>1449</v>
      </c>
      <c r="P99" t="s">
        <v>1450</v>
      </c>
      <c r="Q99" t="s">
        <v>87</v>
      </c>
      <c r="R99" t="s">
        <v>81</v>
      </c>
      <c r="S99" t="s">
        <v>81</v>
      </c>
      <c r="T99" t="s">
        <v>81</v>
      </c>
      <c r="U99" t="s">
        <v>81</v>
      </c>
      <c r="V99" t="s">
        <v>1451</v>
      </c>
      <c r="W99" t="s">
        <v>89</v>
      </c>
      <c r="X99" t="s">
        <v>81</v>
      </c>
      <c r="Y99" t="s">
        <v>81</v>
      </c>
      <c r="Z99" t="s">
        <v>90</v>
      </c>
      <c r="AA99" t="s">
        <v>1452</v>
      </c>
      <c r="AB99" t="s">
        <v>81</v>
      </c>
      <c r="AC99" t="s">
        <v>81</v>
      </c>
      <c r="AD99" t="s">
        <v>81</v>
      </c>
      <c r="AE99" t="s">
        <v>81</v>
      </c>
      <c r="AF99" t="s">
        <v>81</v>
      </c>
      <c r="AG99" t="s">
        <v>1453</v>
      </c>
      <c r="AH99" t="s">
        <v>1454</v>
      </c>
      <c r="AI99" t="s">
        <v>1455</v>
      </c>
      <c r="AJ99" t="s">
        <v>1456</v>
      </c>
      <c r="AK99" t="s">
        <v>81</v>
      </c>
      <c r="AL99" t="s">
        <v>1457</v>
      </c>
      <c r="AM99" s="455">
        <v>4</v>
      </c>
      <c r="AN99" s="455">
        <v>6</v>
      </c>
      <c r="AO99" t="s">
        <v>234</v>
      </c>
      <c r="AP99" t="s">
        <v>194</v>
      </c>
      <c r="AQ99" t="s">
        <v>98</v>
      </c>
      <c r="AR99" t="s">
        <v>99</v>
      </c>
      <c r="AS99" t="s">
        <v>100</v>
      </c>
      <c r="AT99" t="s">
        <v>81</v>
      </c>
      <c r="AU99" t="s">
        <v>101</v>
      </c>
      <c r="AV99" t="s">
        <v>81</v>
      </c>
      <c r="AW99" t="s">
        <v>102</v>
      </c>
      <c r="AX99" t="s">
        <v>103</v>
      </c>
      <c r="AY99" t="s">
        <v>582</v>
      </c>
      <c r="AZ99" t="s">
        <v>582</v>
      </c>
      <c r="BA99" t="s">
        <v>543</v>
      </c>
      <c r="BB99" t="s">
        <v>106</v>
      </c>
      <c r="BC99" t="s">
        <v>81</v>
      </c>
      <c r="BD99" t="s">
        <v>81</v>
      </c>
      <c r="BE99" t="s">
        <v>81</v>
      </c>
      <c r="BF99" t="s">
        <v>81</v>
      </c>
      <c r="BG99" t="s">
        <v>996</v>
      </c>
      <c r="BH99" t="s">
        <v>1458</v>
      </c>
      <c r="BI99" t="s">
        <v>81</v>
      </c>
      <c r="BJ99" t="s">
        <v>1459</v>
      </c>
      <c r="BK99" s="162" t="str">
        <f>HYPERLINK("http://dx.doi.org/10.52950/ES.2024.13.2.008","http://dx.doi.org/10.52950/ES.2024.13.2.008")</f>
        <v>http://dx.doi.org/10.52950/ES.2024.13.2.008</v>
      </c>
      <c r="BL99" t="s">
        <v>81</v>
      </c>
      <c r="BM99" t="s">
        <v>81</v>
      </c>
      <c r="BN99" t="s">
        <v>127</v>
      </c>
      <c r="BO99" t="s">
        <v>111</v>
      </c>
      <c r="BP99" t="s">
        <v>112</v>
      </c>
      <c r="BQ99" t="s">
        <v>1340</v>
      </c>
      <c r="BR99" t="s">
        <v>81</v>
      </c>
      <c r="BS99" t="s">
        <v>1460</v>
      </c>
      <c r="BT99" s="163" t="str">
        <f>HYPERLINK("https://www.webofscience.com/wos/woscc/full-record/WOS:001375713500002","View Record in Web of Science")</f>
        <v>View Record in Web of Science</v>
      </c>
      <c r="BU99" t="s">
        <v>115</v>
      </c>
      <c r="BV99" t="s">
        <v>81</v>
      </c>
      <c r="BW99" t="s">
        <v>81</v>
      </c>
      <c r="BX99" t="s">
        <v>116</v>
      </c>
    </row>
    <row r="100" spans="1:76" x14ac:dyDescent="0.25">
      <c r="A100" t="s">
        <v>77</v>
      </c>
      <c r="B100" t="s">
        <v>77</v>
      </c>
      <c r="C100" t="s">
        <v>77</v>
      </c>
      <c r="D100" t="s">
        <v>77</v>
      </c>
      <c r="E100" t="s">
        <v>1461</v>
      </c>
      <c r="F100" t="s">
        <v>1462</v>
      </c>
      <c r="G100" t="s">
        <v>1463</v>
      </c>
      <c r="H100" t="s">
        <v>81</v>
      </c>
      <c r="I100" t="s">
        <v>82</v>
      </c>
      <c r="J100" t="s">
        <v>1464</v>
      </c>
      <c r="K100" t="s">
        <v>1465</v>
      </c>
      <c r="L100" t="s">
        <v>81</v>
      </c>
      <c r="M100" t="s">
        <v>81</v>
      </c>
      <c r="N100" t="s">
        <v>1466</v>
      </c>
      <c r="O100" t="s">
        <v>1467</v>
      </c>
      <c r="P100" t="s">
        <v>81</v>
      </c>
      <c r="Q100" t="s">
        <v>87</v>
      </c>
      <c r="R100" t="s">
        <v>81</v>
      </c>
      <c r="S100" t="s">
        <v>81</v>
      </c>
      <c r="T100" t="s">
        <v>81</v>
      </c>
      <c r="U100" t="s">
        <v>81</v>
      </c>
      <c r="V100" t="s">
        <v>1468</v>
      </c>
      <c r="W100" t="s">
        <v>89</v>
      </c>
      <c r="X100" t="s">
        <v>81</v>
      </c>
      <c r="Y100" t="s">
        <v>81</v>
      </c>
      <c r="Z100" t="s">
        <v>90</v>
      </c>
      <c r="AA100" t="s">
        <v>91</v>
      </c>
      <c r="AB100" t="s">
        <v>81</v>
      </c>
      <c r="AC100" t="s">
        <v>81</v>
      </c>
      <c r="AD100" t="s">
        <v>81</v>
      </c>
      <c r="AE100" t="s">
        <v>81</v>
      </c>
      <c r="AF100" t="s">
        <v>81</v>
      </c>
      <c r="AG100" t="s">
        <v>1469</v>
      </c>
      <c r="AH100" t="s">
        <v>1470</v>
      </c>
      <c r="AI100" t="s">
        <v>81</v>
      </c>
      <c r="AJ100" t="s">
        <v>81</v>
      </c>
      <c r="AK100" t="s">
        <v>81</v>
      </c>
      <c r="AL100" t="s">
        <v>153</v>
      </c>
      <c r="AM100" s="455">
        <v>2</v>
      </c>
      <c r="AN100" s="455">
        <v>2</v>
      </c>
      <c r="AO100" t="s">
        <v>77</v>
      </c>
      <c r="AP100" t="s">
        <v>110</v>
      </c>
      <c r="AQ100" t="s">
        <v>131</v>
      </c>
      <c r="AR100" t="s">
        <v>132</v>
      </c>
      <c r="AS100" t="s">
        <v>133</v>
      </c>
      <c r="AT100" t="s">
        <v>81</v>
      </c>
      <c r="AU100" t="s">
        <v>101</v>
      </c>
      <c r="AV100" t="s">
        <v>81</v>
      </c>
      <c r="AW100" t="s">
        <v>102</v>
      </c>
      <c r="AX100" t="s">
        <v>103</v>
      </c>
      <c r="AY100" t="s">
        <v>669</v>
      </c>
      <c r="AZ100" t="s">
        <v>669</v>
      </c>
      <c r="BA100" t="s">
        <v>136</v>
      </c>
      <c r="BB100" t="s">
        <v>106</v>
      </c>
      <c r="BC100" t="s">
        <v>81</v>
      </c>
      <c r="BD100" t="s">
        <v>81</v>
      </c>
      <c r="BE100" t="s">
        <v>81</v>
      </c>
      <c r="BF100" t="s">
        <v>81</v>
      </c>
      <c r="BG100" t="s">
        <v>995</v>
      </c>
      <c r="BH100" t="s">
        <v>1324</v>
      </c>
      <c r="BI100" t="s">
        <v>81</v>
      </c>
      <c r="BJ100" t="s">
        <v>1471</v>
      </c>
      <c r="BK100" s="164" t="str">
        <f>HYPERLINK("http://dx.doi.org/10.52950/ES.2021.10.2.006","http://dx.doi.org/10.52950/ES.2021.10.2.006")</f>
        <v>http://dx.doi.org/10.52950/ES.2021.10.2.006</v>
      </c>
      <c r="BL100" t="s">
        <v>81</v>
      </c>
      <c r="BM100" t="s">
        <v>81</v>
      </c>
      <c r="BN100" t="s">
        <v>213</v>
      </c>
      <c r="BO100" t="s">
        <v>111</v>
      </c>
      <c r="BP100" t="s">
        <v>112</v>
      </c>
      <c r="BQ100" t="s">
        <v>772</v>
      </c>
      <c r="BR100" t="s">
        <v>81</v>
      </c>
      <c r="BS100" t="s">
        <v>1472</v>
      </c>
      <c r="BT100" s="165" t="str">
        <f>HYPERLINK("https://www.webofscience.com/wos/woscc/full-record/WOS:000735775500006","View Record in Web of Science")</f>
        <v>View Record in Web of Science</v>
      </c>
      <c r="BU100" t="s">
        <v>115</v>
      </c>
      <c r="BV100" t="s">
        <v>81</v>
      </c>
      <c r="BW100" t="s">
        <v>81</v>
      </c>
      <c r="BX100" t="s">
        <v>116</v>
      </c>
    </row>
    <row r="101" spans="1:76" x14ac:dyDescent="0.25">
      <c r="A101" t="s">
        <v>77</v>
      </c>
      <c r="B101" t="s">
        <v>77</v>
      </c>
      <c r="C101" t="s">
        <v>77</v>
      </c>
      <c r="D101" t="s">
        <v>77</v>
      </c>
      <c r="E101" t="s">
        <v>1473</v>
      </c>
      <c r="F101" t="s">
        <v>1474</v>
      </c>
      <c r="G101" t="s">
        <v>1475</v>
      </c>
      <c r="H101" t="s">
        <v>81</v>
      </c>
      <c r="I101" t="s">
        <v>82</v>
      </c>
      <c r="J101" t="s">
        <v>1476</v>
      </c>
      <c r="K101" t="s">
        <v>1477</v>
      </c>
      <c r="L101" t="s">
        <v>81</v>
      </c>
      <c r="M101" t="s">
        <v>81</v>
      </c>
      <c r="N101" t="s">
        <v>81</v>
      </c>
      <c r="O101" t="s">
        <v>1478</v>
      </c>
      <c r="P101" t="s">
        <v>81</v>
      </c>
      <c r="Q101" t="s">
        <v>87</v>
      </c>
      <c r="R101" t="s">
        <v>81</v>
      </c>
      <c r="S101" t="s">
        <v>81</v>
      </c>
      <c r="T101" t="s">
        <v>81</v>
      </c>
      <c r="U101" t="s">
        <v>81</v>
      </c>
      <c r="V101" t="s">
        <v>1479</v>
      </c>
      <c r="W101" t="s">
        <v>89</v>
      </c>
      <c r="X101" t="s">
        <v>81</v>
      </c>
      <c r="Y101" t="s">
        <v>81</v>
      </c>
      <c r="Z101" t="s">
        <v>90</v>
      </c>
      <c r="AA101" t="s">
        <v>91</v>
      </c>
      <c r="AB101" t="s">
        <v>81</v>
      </c>
      <c r="AC101" t="s">
        <v>81</v>
      </c>
      <c r="AD101" t="s">
        <v>81</v>
      </c>
      <c r="AE101" t="s">
        <v>81</v>
      </c>
      <c r="AF101" t="s">
        <v>81</v>
      </c>
      <c r="AG101" t="s">
        <v>1480</v>
      </c>
      <c r="AH101" t="s">
        <v>81</v>
      </c>
      <c r="AI101" t="s">
        <v>81</v>
      </c>
      <c r="AJ101" t="s">
        <v>81</v>
      </c>
      <c r="AK101" t="s">
        <v>81</v>
      </c>
      <c r="AL101" t="s">
        <v>153</v>
      </c>
      <c r="AM101" s="455">
        <v>6</v>
      </c>
      <c r="AN101" s="455">
        <v>6</v>
      </c>
      <c r="AO101" t="s">
        <v>96</v>
      </c>
      <c r="AP101" t="s">
        <v>106</v>
      </c>
      <c r="AQ101" t="s">
        <v>131</v>
      </c>
      <c r="AR101" t="s">
        <v>132</v>
      </c>
      <c r="AS101" t="s">
        <v>133</v>
      </c>
      <c r="AT101" t="s">
        <v>81</v>
      </c>
      <c r="AU101" t="s">
        <v>101</v>
      </c>
      <c r="AV101" t="s">
        <v>81</v>
      </c>
      <c r="AW101" t="s">
        <v>102</v>
      </c>
      <c r="AX101" t="s">
        <v>103</v>
      </c>
      <c r="AY101" t="s">
        <v>669</v>
      </c>
      <c r="AZ101" t="s">
        <v>669</v>
      </c>
      <c r="BA101" t="s">
        <v>136</v>
      </c>
      <c r="BB101" t="s">
        <v>96</v>
      </c>
      <c r="BC101" t="s">
        <v>81</v>
      </c>
      <c r="BD101" t="s">
        <v>81</v>
      </c>
      <c r="BE101" t="s">
        <v>81</v>
      </c>
      <c r="BF101" t="s">
        <v>81</v>
      </c>
      <c r="BG101" t="s">
        <v>685</v>
      </c>
      <c r="BH101" t="s">
        <v>1389</v>
      </c>
      <c r="BI101" t="s">
        <v>81</v>
      </c>
      <c r="BJ101" t="s">
        <v>1481</v>
      </c>
      <c r="BK101" s="166" t="str">
        <f>HYPERLINK("http://dx.doi.org/10.52950/ES.2021.10.1.005","http://dx.doi.org/10.52950/ES.2021.10.1.005")</f>
        <v>http://dx.doi.org/10.52950/ES.2021.10.1.005</v>
      </c>
      <c r="BL101" t="s">
        <v>81</v>
      </c>
      <c r="BM101" t="s">
        <v>81</v>
      </c>
      <c r="BN101" t="s">
        <v>543</v>
      </c>
      <c r="BO101" t="s">
        <v>111</v>
      </c>
      <c r="BP101" t="s">
        <v>112</v>
      </c>
      <c r="BQ101" t="s">
        <v>672</v>
      </c>
      <c r="BR101" t="s">
        <v>81</v>
      </c>
      <c r="BS101" t="s">
        <v>1482</v>
      </c>
      <c r="BT101" s="167" t="str">
        <f>HYPERLINK("https://www.webofscience.com/wos/woscc/full-record/WOS:000703061400005","View Record in Web of Science")</f>
        <v>View Record in Web of Science</v>
      </c>
      <c r="BU101" t="s">
        <v>115</v>
      </c>
      <c r="BV101" t="s">
        <v>81</v>
      </c>
      <c r="BW101" t="s">
        <v>81</v>
      </c>
      <c r="BX101" t="s">
        <v>116</v>
      </c>
    </row>
    <row r="102" spans="1:76" x14ac:dyDescent="0.25">
      <c r="A102" t="s">
        <v>77</v>
      </c>
      <c r="B102" t="s">
        <v>77</v>
      </c>
      <c r="C102" t="s">
        <v>77</v>
      </c>
      <c r="D102" t="s">
        <v>77</v>
      </c>
      <c r="E102" t="s">
        <v>1483</v>
      </c>
      <c r="F102" t="s">
        <v>1484</v>
      </c>
      <c r="G102" t="s">
        <v>1485</v>
      </c>
      <c r="H102" t="s">
        <v>81</v>
      </c>
      <c r="I102" t="s">
        <v>82</v>
      </c>
      <c r="J102" t="s">
        <v>1486</v>
      </c>
      <c r="K102" t="s">
        <v>1487</v>
      </c>
      <c r="L102" t="s">
        <v>81</v>
      </c>
      <c r="M102" t="s">
        <v>81</v>
      </c>
      <c r="N102" t="s">
        <v>81</v>
      </c>
      <c r="O102" t="s">
        <v>1488</v>
      </c>
      <c r="P102" t="s">
        <v>1489</v>
      </c>
      <c r="Q102" t="s">
        <v>87</v>
      </c>
      <c r="R102" t="s">
        <v>81</v>
      </c>
      <c r="S102" t="s">
        <v>81</v>
      </c>
      <c r="T102" t="s">
        <v>81</v>
      </c>
      <c r="U102" t="s">
        <v>81</v>
      </c>
      <c r="V102" t="s">
        <v>1490</v>
      </c>
      <c r="W102" t="s">
        <v>89</v>
      </c>
      <c r="X102" t="s">
        <v>81</v>
      </c>
      <c r="Y102" t="s">
        <v>81</v>
      </c>
      <c r="Z102" t="s">
        <v>90</v>
      </c>
      <c r="AA102" t="s">
        <v>91</v>
      </c>
      <c r="AB102" t="s">
        <v>81</v>
      </c>
      <c r="AC102" t="s">
        <v>81</v>
      </c>
      <c r="AD102" t="s">
        <v>81</v>
      </c>
      <c r="AE102" t="s">
        <v>81</v>
      </c>
      <c r="AF102" t="s">
        <v>81</v>
      </c>
      <c r="AG102" t="s">
        <v>1491</v>
      </c>
      <c r="AH102" t="s">
        <v>1492</v>
      </c>
      <c r="AI102" t="s">
        <v>81</v>
      </c>
      <c r="AJ102" t="s">
        <v>1493</v>
      </c>
      <c r="AK102" t="s">
        <v>81</v>
      </c>
      <c r="AL102" t="s">
        <v>153</v>
      </c>
      <c r="AM102" s="455">
        <v>1</v>
      </c>
      <c r="AN102" s="455">
        <v>2</v>
      </c>
      <c r="AO102" t="s">
        <v>77</v>
      </c>
      <c r="AP102" t="s">
        <v>189</v>
      </c>
      <c r="AQ102" t="s">
        <v>154</v>
      </c>
      <c r="AR102" t="s">
        <v>155</v>
      </c>
      <c r="AS102" t="s">
        <v>156</v>
      </c>
      <c r="AT102" t="s">
        <v>101</v>
      </c>
      <c r="AU102" t="s">
        <v>81</v>
      </c>
      <c r="AV102" t="s">
        <v>81</v>
      </c>
      <c r="AW102" t="s">
        <v>102</v>
      </c>
      <c r="AX102" t="s">
        <v>103</v>
      </c>
      <c r="AY102" t="s">
        <v>509</v>
      </c>
      <c r="AZ102" t="s">
        <v>509</v>
      </c>
      <c r="BA102" t="s">
        <v>285</v>
      </c>
      <c r="BB102" t="s">
        <v>106</v>
      </c>
      <c r="BC102" t="s">
        <v>81</v>
      </c>
      <c r="BD102" t="s">
        <v>81</v>
      </c>
      <c r="BE102" t="s">
        <v>81</v>
      </c>
      <c r="BF102" t="s">
        <v>81</v>
      </c>
      <c r="BG102" t="s">
        <v>253</v>
      </c>
      <c r="BH102" t="s">
        <v>686</v>
      </c>
      <c r="BI102" t="s">
        <v>81</v>
      </c>
      <c r="BJ102" t="s">
        <v>1494</v>
      </c>
      <c r="BK102" s="168" t="str">
        <f>HYPERLINK("http://dx.doi.org/10.20472/ES.2019.8.2.003","http://dx.doi.org/10.20472/ES.2019.8.2.003")</f>
        <v>http://dx.doi.org/10.20472/ES.2019.8.2.003</v>
      </c>
      <c r="BL102" t="s">
        <v>81</v>
      </c>
      <c r="BM102" t="s">
        <v>81</v>
      </c>
      <c r="BN102" t="s">
        <v>136</v>
      </c>
      <c r="BO102" t="s">
        <v>111</v>
      </c>
      <c r="BP102" t="s">
        <v>112</v>
      </c>
      <c r="BQ102" t="s">
        <v>627</v>
      </c>
      <c r="BR102" t="s">
        <v>81</v>
      </c>
      <c r="BS102" t="s">
        <v>1495</v>
      </c>
      <c r="BT102" s="169" t="str">
        <f>HYPERLINK("https://www.webofscience.com/wos/woscc/full-record/WOS:000503977600003","View Record in Web of Science")</f>
        <v>View Record in Web of Science</v>
      </c>
      <c r="BU102" t="s">
        <v>115</v>
      </c>
      <c r="BV102" t="s">
        <v>81</v>
      </c>
      <c r="BW102" t="s">
        <v>81</v>
      </c>
      <c r="BX102" t="s">
        <v>116</v>
      </c>
    </row>
    <row r="103" spans="1:76" x14ac:dyDescent="0.25">
      <c r="A103" t="s">
        <v>77</v>
      </c>
      <c r="B103" t="s">
        <v>77</v>
      </c>
      <c r="C103" t="s">
        <v>77</v>
      </c>
      <c r="D103" t="s">
        <v>77</v>
      </c>
      <c r="E103" t="s">
        <v>1496</v>
      </c>
      <c r="F103" t="s">
        <v>1497</v>
      </c>
      <c r="G103" t="s">
        <v>1498</v>
      </c>
      <c r="H103" t="s">
        <v>81</v>
      </c>
      <c r="I103" t="s">
        <v>82</v>
      </c>
      <c r="J103" t="s">
        <v>1499</v>
      </c>
      <c r="K103" t="s">
        <v>1500</v>
      </c>
      <c r="L103" t="s">
        <v>81</v>
      </c>
      <c r="M103" t="s">
        <v>81</v>
      </c>
      <c r="N103" t="s">
        <v>81</v>
      </c>
      <c r="O103" t="s">
        <v>1501</v>
      </c>
      <c r="P103" t="s">
        <v>1502</v>
      </c>
      <c r="Q103" t="s">
        <v>87</v>
      </c>
      <c r="R103" t="s">
        <v>81</v>
      </c>
      <c r="S103" t="s">
        <v>81</v>
      </c>
      <c r="T103" t="s">
        <v>81</v>
      </c>
      <c r="U103" t="s">
        <v>81</v>
      </c>
      <c r="V103" t="s">
        <v>1503</v>
      </c>
      <c r="W103" t="s">
        <v>89</v>
      </c>
      <c r="X103" t="s">
        <v>81</v>
      </c>
      <c r="Y103" t="s">
        <v>81</v>
      </c>
      <c r="Z103" t="s">
        <v>90</v>
      </c>
      <c r="AA103" t="s">
        <v>91</v>
      </c>
      <c r="AB103" t="s">
        <v>81</v>
      </c>
      <c r="AC103" t="s">
        <v>81</v>
      </c>
      <c r="AD103" t="s">
        <v>81</v>
      </c>
      <c r="AE103" t="s">
        <v>81</v>
      </c>
      <c r="AF103" t="s">
        <v>81</v>
      </c>
      <c r="AG103" t="s">
        <v>1504</v>
      </c>
      <c r="AH103" t="s">
        <v>81</v>
      </c>
      <c r="AI103" t="s">
        <v>1505</v>
      </c>
      <c r="AJ103" t="s">
        <v>1506</v>
      </c>
      <c r="AK103" t="s">
        <v>81</v>
      </c>
      <c r="AL103" t="s">
        <v>543</v>
      </c>
      <c r="AM103" s="455">
        <v>3</v>
      </c>
      <c r="AN103" s="455">
        <v>3</v>
      </c>
      <c r="AO103" t="s">
        <v>77</v>
      </c>
      <c r="AP103" t="s">
        <v>117</v>
      </c>
      <c r="AQ103" t="s">
        <v>154</v>
      </c>
      <c r="AR103" t="s">
        <v>155</v>
      </c>
      <c r="AS103" t="s">
        <v>156</v>
      </c>
      <c r="AT103" t="s">
        <v>101</v>
      </c>
      <c r="AU103" t="s">
        <v>81</v>
      </c>
      <c r="AV103" t="s">
        <v>81</v>
      </c>
      <c r="AW103" t="s">
        <v>102</v>
      </c>
      <c r="AX103" t="s">
        <v>103</v>
      </c>
      <c r="AY103" t="s">
        <v>509</v>
      </c>
      <c r="AZ103" t="s">
        <v>509</v>
      </c>
      <c r="BA103" t="s">
        <v>285</v>
      </c>
      <c r="BB103" t="s">
        <v>96</v>
      </c>
      <c r="BC103" t="s">
        <v>81</v>
      </c>
      <c r="BD103" t="s">
        <v>81</v>
      </c>
      <c r="BE103" t="s">
        <v>81</v>
      </c>
      <c r="BF103" t="s">
        <v>81</v>
      </c>
      <c r="BG103" t="s">
        <v>891</v>
      </c>
      <c r="BH103" t="s">
        <v>1507</v>
      </c>
      <c r="BI103" t="s">
        <v>81</v>
      </c>
      <c r="BJ103" t="s">
        <v>1508</v>
      </c>
      <c r="BK103" s="170" t="str">
        <f>HYPERLINK("http://dx.doi.org/10.20472/ES.2019.8.1.008","http://dx.doi.org/10.20472/ES.2019.8.1.008")</f>
        <v>http://dx.doi.org/10.20472/ES.2019.8.1.008</v>
      </c>
      <c r="BL103" t="s">
        <v>81</v>
      </c>
      <c r="BM103" t="s">
        <v>81</v>
      </c>
      <c r="BN103" t="s">
        <v>212</v>
      </c>
      <c r="BO103" t="s">
        <v>111</v>
      </c>
      <c r="BP103" t="s">
        <v>112</v>
      </c>
      <c r="BQ103" t="s">
        <v>511</v>
      </c>
      <c r="BR103" t="s">
        <v>81</v>
      </c>
      <c r="BS103" t="s">
        <v>1509</v>
      </c>
      <c r="BT103" s="171" t="str">
        <f>HYPERLINK("https://www.webofscience.com/wos/woscc/full-record/WOS:000472956500008","View Record in Web of Science")</f>
        <v>View Record in Web of Science</v>
      </c>
      <c r="BU103" t="s">
        <v>115</v>
      </c>
      <c r="BV103" t="s">
        <v>81</v>
      </c>
      <c r="BW103" t="s">
        <v>81</v>
      </c>
      <c r="BX103" t="s">
        <v>116</v>
      </c>
    </row>
    <row r="104" spans="1:76" x14ac:dyDescent="0.25">
      <c r="A104" t="s">
        <v>77</v>
      </c>
      <c r="B104" t="s">
        <v>77</v>
      </c>
      <c r="C104" t="s">
        <v>77</v>
      </c>
      <c r="D104" t="s">
        <v>77</v>
      </c>
      <c r="E104" t="s">
        <v>1510</v>
      </c>
      <c r="F104" t="s">
        <v>1511</v>
      </c>
      <c r="G104" t="s">
        <v>1512</v>
      </c>
      <c r="H104" t="s">
        <v>81</v>
      </c>
      <c r="I104" t="s">
        <v>82</v>
      </c>
      <c r="J104" t="s">
        <v>1513</v>
      </c>
      <c r="K104" t="s">
        <v>1514</v>
      </c>
      <c r="L104" t="s">
        <v>81</v>
      </c>
      <c r="M104" t="s">
        <v>81</v>
      </c>
      <c r="N104" t="s">
        <v>81</v>
      </c>
      <c r="O104" t="s">
        <v>1515</v>
      </c>
      <c r="P104" t="s">
        <v>1516</v>
      </c>
      <c r="Q104" t="s">
        <v>87</v>
      </c>
      <c r="R104" t="s">
        <v>81</v>
      </c>
      <c r="S104" t="s">
        <v>81</v>
      </c>
      <c r="T104" t="s">
        <v>81</v>
      </c>
      <c r="U104" t="s">
        <v>81</v>
      </c>
      <c r="V104" t="s">
        <v>1517</v>
      </c>
      <c r="W104" t="s">
        <v>89</v>
      </c>
      <c r="X104" t="s">
        <v>81</v>
      </c>
      <c r="Y104" t="s">
        <v>81</v>
      </c>
      <c r="Z104" t="s">
        <v>90</v>
      </c>
      <c r="AA104" t="s">
        <v>91</v>
      </c>
      <c r="AB104" t="s">
        <v>81</v>
      </c>
      <c r="AC104" t="s">
        <v>81</v>
      </c>
      <c r="AD104" t="s">
        <v>81</v>
      </c>
      <c r="AE104" t="s">
        <v>81</v>
      </c>
      <c r="AF104" t="s">
        <v>81</v>
      </c>
      <c r="AG104" t="s">
        <v>1518</v>
      </c>
      <c r="AH104" t="s">
        <v>1519</v>
      </c>
      <c r="AI104" t="s">
        <v>1520</v>
      </c>
      <c r="AJ104" t="s">
        <v>1521</v>
      </c>
      <c r="AK104" t="s">
        <v>81</v>
      </c>
      <c r="AL104" t="s">
        <v>172</v>
      </c>
      <c r="AM104" s="455">
        <v>0</v>
      </c>
      <c r="AN104" s="455">
        <v>0</v>
      </c>
      <c r="AO104" t="s">
        <v>77</v>
      </c>
      <c r="AP104" t="s">
        <v>189</v>
      </c>
      <c r="AQ104" t="s">
        <v>154</v>
      </c>
      <c r="AR104" t="s">
        <v>155</v>
      </c>
      <c r="AS104" t="s">
        <v>156</v>
      </c>
      <c r="AT104" t="s">
        <v>101</v>
      </c>
      <c r="AU104" t="s">
        <v>81</v>
      </c>
      <c r="AV104" t="s">
        <v>81</v>
      </c>
      <c r="AW104" t="s">
        <v>102</v>
      </c>
      <c r="AX104" t="s">
        <v>103</v>
      </c>
      <c r="AY104" t="s">
        <v>352</v>
      </c>
      <c r="AZ104" t="s">
        <v>352</v>
      </c>
      <c r="BA104" t="s">
        <v>189</v>
      </c>
      <c r="BB104" t="s">
        <v>96</v>
      </c>
      <c r="BC104" t="s">
        <v>81</v>
      </c>
      <c r="BD104" t="s">
        <v>81</v>
      </c>
      <c r="BE104" t="s">
        <v>81</v>
      </c>
      <c r="BF104" t="s">
        <v>81</v>
      </c>
      <c r="BG104" t="s">
        <v>157</v>
      </c>
      <c r="BH104" t="s">
        <v>715</v>
      </c>
      <c r="BI104" t="s">
        <v>81</v>
      </c>
      <c r="BJ104" t="s">
        <v>81</v>
      </c>
      <c r="BK104" t="s">
        <v>81</v>
      </c>
      <c r="BL104" t="s">
        <v>81</v>
      </c>
      <c r="BM104" t="s">
        <v>81</v>
      </c>
      <c r="BN104" t="s">
        <v>194</v>
      </c>
      <c r="BO104" t="s">
        <v>111</v>
      </c>
      <c r="BP104" t="s">
        <v>112</v>
      </c>
      <c r="BQ104" t="s">
        <v>1522</v>
      </c>
      <c r="BR104" t="s">
        <v>81</v>
      </c>
      <c r="BS104" t="s">
        <v>1523</v>
      </c>
      <c r="BT104" s="172" t="str">
        <f>HYPERLINK("https://www.webofscience.com/wos/woscc/full-record/WOS:000375775900002","View Record in Web of Science")</f>
        <v>View Record in Web of Science</v>
      </c>
      <c r="BU104" t="s">
        <v>81</v>
      </c>
      <c r="BV104" t="s">
        <v>81</v>
      </c>
      <c r="BW104" t="s">
        <v>81</v>
      </c>
      <c r="BX104" t="s">
        <v>116</v>
      </c>
    </row>
    <row r="105" spans="1:76" x14ac:dyDescent="0.25">
      <c r="A105" t="s">
        <v>77</v>
      </c>
      <c r="B105" t="s">
        <v>77</v>
      </c>
      <c r="C105" t="s">
        <v>77</v>
      </c>
      <c r="D105" t="s">
        <v>77</v>
      </c>
      <c r="E105" t="s">
        <v>1524</v>
      </c>
      <c r="F105" t="s">
        <v>1525</v>
      </c>
      <c r="G105" t="s">
        <v>1526</v>
      </c>
      <c r="H105" t="s">
        <v>81</v>
      </c>
      <c r="I105" t="s">
        <v>82</v>
      </c>
      <c r="J105" t="s">
        <v>1527</v>
      </c>
      <c r="K105" t="s">
        <v>81</v>
      </c>
      <c r="L105" t="s">
        <v>81</v>
      </c>
      <c r="M105" t="s">
        <v>81</v>
      </c>
      <c r="N105" t="s">
        <v>81</v>
      </c>
      <c r="O105" t="s">
        <v>1528</v>
      </c>
      <c r="P105" t="s">
        <v>1529</v>
      </c>
      <c r="Q105" t="s">
        <v>87</v>
      </c>
      <c r="R105" t="s">
        <v>81</v>
      </c>
      <c r="S105" t="s">
        <v>81</v>
      </c>
      <c r="T105" t="s">
        <v>81</v>
      </c>
      <c r="U105" t="s">
        <v>81</v>
      </c>
      <c r="V105" t="s">
        <v>1530</v>
      </c>
      <c r="W105" t="s">
        <v>89</v>
      </c>
      <c r="X105" t="s">
        <v>81</v>
      </c>
      <c r="Y105" t="s">
        <v>81</v>
      </c>
      <c r="Z105" t="s">
        <v>90</v>
      </c>
      <c r="AA105" t="s">
        <v>91</v>
      </c>
      <c r="AB105" t="s">
        <v>81</v>
      </c>
      <c r="AC105" t="s">
        <v>81</v>
      </c>
      <c r="AD105" t="s">
        <v>81</v>
      </c>
      <c r="AE105" t="s">
        <v>81</v>
      </c>
      <c r="AF105" t="s">
        <v>81</v>
      </c>
      <c r="AG105" t="s">
        <v>1531</v>
      </c>
      <c r="AH105" t="s">
        <v>1532</v>
      </c>
      <c r="AI105" t="s">
        <v>81</v>
      </c>
      <c r="AJ105" t="s">
        <v>1533</v>
      </c>
      <c r="AK105" t="s">
        <v>81</v>
      </c>
      <c r="AL105" t="s">
        <v>153</v>
      </c>
      <c r="AM105" s="455">
        <v>0</v>
      </c>
      <c r="AN105" s="455">
        <v>0</v>
      </c>
      <c r="AO105" t="s">
        <v>77</v>
      </c>
      <c r="AP105" t="s">
        <v>106</v>
      </c>
      <c r="AQ105" t="s">
        <v>154</v>
      </c>
      <c r="AR105" t="s">
        <v>155</v>
      </c>
      <c r="AS105" t="s">
        <v>156</v>
      </c>
      <c r="AT105" t="s">
        <v>101</v>
      </c>
      <c r="AU105" t="s">
        <v>81</v>
      </c>
      <c r="AV105" t="s">
        <v>81</v>
      </c>
      <c r="AW105" t="s">
        <v>102</v>
      </c>
      <c r="AX105" t="s">
        <v>103</v>
      </c>
      <c r="AY105" t="s">
        <v>352</v>
      </c>
      <c r="AZ105" t="s">
        <v>352</v>
      </c>
      <c r="BA105" t="s">
        <v>189</v>
      </c>
      <c r="BB105" t="s">
        <v>96</v>
      </c>
      <c r="BC105" t="s">
        <v>81</v>
      </c>
      <c r="BD105" t="s">
        <v>81</v>
      </c>
      <c r="BE105" t="s">
        <v>81</v>
      </c>
      <c r="BF105" t="s">
        <v>81</v>
      </c>
      <c r="BG105" t="s">
        <v>685</v>
      </c>
      <c r="BH105" t="s">
        <v>1044</v>
      </c>
      <c r="BI105" t="s">
        <v>81</v>
      </c>
      <c r="BJ105" t="s">
        <v>81</v>
      </c>
      <c r="BK105" t="s">
        <v>81</v>
      </c>
      <c r="BL105" t="s">
        <v>81</v>
      </c>
      <c r="BM105" t="s">
        <v>81</v>
      </c>
      <c r="BN105" t="s">
        <v>218</v>
      </c>
      <c r="BO105" t="s">
        <v>111</v>
      </c>
      <c r="BP105" t="s">
        <v>112</v>
      </c>
      <c r="BQ105" t="s">
        <v>1522</v>
      </c>
      <c r="BR105" t="s">
        <v>81</v>
      </c>
      <c r="BS105" t="s">
        <v>1534</v>
      </c>
      <c r="BT105" s="173" t="str">
        <f>HYPERLINK("https://www.webofscience.com/wos/woscc/full-record/WOS:000375775900005","View Record in Web of Science")</f>
        <v>View Record in Web of Science</v>
      </c>
      <c r="BU105" t="s">
        <v>81</v>
      </c>
      <c r="BV105" t="s">
        <v>81</v>
      </c>
      <c r="BW105" t="s">
        <v>81</v>
      </c>
      <c r="BX105" t="s">
        <v>116</v>
      </c>
    </row>
    <row r="106" spans="1:76" x14ac:dyDescent="0.25">
      <c r="A106" t="s">
        <v>77</v>
      </c>
      <c r="B106" t="s">
        <v>77</v>
      </c>
      <c r="C106" t="s">
        <v>77</v>
      </c>
      <c r="D106" t="s">
        <v>77</v>
      </c>
      <c r="E106" t="s">
        <v>1535</v>
      </c>
      <c r="F106" t="s">
        <v>1536</v>
      </c>
      <c r="G106" t="s">
        <v>1537</v>
      </c>
      <c r="H106" t="s">
        <v>81</v>
      </c>
      <c r="I106" t="s">
        <v>82</v>
      </c>
      <c r="J106" t="s">
        <v>1538</v>
      </c>
      <c r="K106" t="s">
        <v>1539</v>
      </c>
      <c r="L106" t="s">
        <v>81</v>
      </c>
      <c r="M106" t="s">
        <v>81</v>
      </c>
      <c r="N106" t="s">
        <v>81</v>
      </c>
      <c r="O106" t="s">
        <v>1540</v>
      </c>
      <c r="P106" t="s">
        <v>1541</v>
      </c>
      <c r="Q106" t="s">
        <v>87</v>
      </c>
      <c r="R106" t="s">
        <v>81</v>
      </c>
      <c r="S106" t="s">
        <v>81</v>
      </c>
      <c r="T106" t="s">
        <v>81</v>
      </c>
      <c r="U106" t="s">
        <v>81</v>
      </c>
      <c r="V106" t="s">
        <v>1542</v>
      </c>
      <c r="W106" t="s">
        <v>89</v>
      </c>
      <c r="X106" t="s">
        <v>81</v>
      </c>
      <c r="Y106" t="s">
        <v>81</v>
      </c>
      <c r="Z106" t="s">
        <v>90</v>
      </c>
      <c r="AA106" t="s">
        <v>91</v>
      </c>
      <c r="AB106" t="s">
        <v>81</v>
      </c>
      <c r="AC106" t="s">
        <v>81</v>
      </c>
      <c r="AD106" t="s">
        <v>81</v>
      </c>
      <c r="AE106" t="s">
        <v>81</v>
      </c>
      <c r="AF106" t="s">
        <v>81</v>
      </c>
      <c r="AG106" t="s">
        <v>1543</v>
      </c>
      <c r="AH106" t="s">
        <v>81</v>
      </c>
      <c r="AI106" t="s">
        <v>1544</v>
      </c>
      <c r="AJ106" t="s">
        <v>81</v>
      </c>
      <c r="AK106" t="s">
        <v>81</v>
      </c>
      <c r="AL106" t="s">
        <v>651</v>
      </c>
      <c r="AM106" s="455">
        <v>2</v>
      </c>
      <c r="AN106" s="455">
        <v>4</v>
      </c>
      <c r="AO106" t="s">
        <v>77</v>
      </c>
      <c r="AP106" t="s">
        <v>96</v>
      </c>
      <c r="AQ106" t="s">
        <v>154</v>
      </c>
      <c r="AR106" t="s">
        <v>155</v>
      </c>
      <c r="AS106" t="s">
        <v>156</v>
      </c>
      <c r="AT106" t="s">
        <v>101</v>
      </c>
      <c r="AU106" t="s">
        <v>81</v>
      </c>
      <c r="AV106" t="s">
        <v>81</v>
      </c>
      <c r="AW106" t="s">
        <v>102</v>
      </c>
      <c r="AX106" t="s">
        <v>103</v>
      </c>
      <c r="AY106" t="s">
        <v>333</v>
      </c>
      <c r="AZ106" t="s">
        <v>333</v>
      </c>
      <c r="BA106" t="s">
        <v>117</v>
      </c>
      <c r="BB106" t="s">
        <v>117</v>
      </c>
      <c r="BC106" t="s">
        <v>81</v>
      </c>
      <c r="BD106" t="s">
        <v>81</v>
      </c>
      <c r="BE106" t="s">
        <v>81</v>
      </c>
      <c r="BF106" t="s">
        <v>81</v>
      </c>
      <c r="BG106" t="s">
        <v>1293</v>
      </c>
      <c r="BH106" t="s">
        <v>1044</v>
      </c>
      <c r="BI106" t="s">
        <v>81</v>
      </c>
      <c r="BJ106" t="s">
        <v>81</v>
      </c>
      <c r="BK106" t="s">
        <v>81</v>
      </c>
      <c r="BL106" t="s">
        <v>81</v>
      </c>
      <c r="BM106" t="s">
        <v>81</v>
      </c>
      <c r="BN106" t="s">
        <v>153</v>
      </c>
      <c r="BO106" t="s">
        <v>111</v>
      </c>
      <c r="BP106" t="s">
        <v>112</v>
      </c>
      <c r="BQ106" t="s">
        <v>997</v>
      </c>
      <c r="BR106" t="s">
        <v>81</v>
      </c>
      <c r="BS106" t="s">
        <v>1545</v>
      </c>
      <c r="BT106" s="174" t="str">
        <f>HYPERLINK("https://www.webofscience.com/wos/woscc/full-record/WOS:000218859600003","View Record in Web of Science")</f>
        <v>View Record in Web of Science</v>
      </c>
      <c r="BU106" t="s">
        <v>81</v>
      </c>
      <c r="BV106" t="s">
        <v>81</v>
      </c>
      <c r="BW106" t="s">
        <v>81</v>
      </c>
      <c r="BX106" t="s">
        <v>116</v>
      </c>
    </row>
    <row r="107" spans="1:76" x14ac:dyDescent="0.25">
      <c r="A107" t="s">
        <v>77</v>
      </c>
      <c r="B107" t="s">
        <v>77</v>
      </c>
      <c r="C107" t="s">
        <v>77</v>
      </c>
      <c r="D107" t="s">
        <v>77</v>
      </c>
      <c r="E107" t="s">
        <v>1546</v>
      </c>
      <c r="F107" t="s">
        <v>1547</v>
      </c>
      <c r="G107" t="s">
        <v>1548</v>
      </c>
      <c r="H107" t="s">
        <v>81</v>
      </c>
      <c r="I107" t="s">
        <v>82</v>
      </c>
      <c r="J107" t="s">
        <v>1549</v>
      </c>
      <c r="K107" t="s">
        <v>81</v>
      </c>
      <c r="L107" t="s">
        <v>81</v>
      </c>
      <c r="M107" t="s">
        <v>81</v>
      </c>
      <c r="N107" t="s">
        <v>81</v>
      </c>
      <c r="O107" t="s">
        <v>1550</v>
      </c>
      <c r="P107" t="s">
        <v>1551</v>
      </c>
      <c r="Q107" t="s">
        <v>87</v>
      </c>
      <c r="R107" t="s">
        <v>81</v>
      </c>
      <c r="S107" t="s">
        <v>81</v>
      </c>
      <c r="T107" t="s">
        <v>81</v>
      </c>
      <c r="U107" t="s">
        <v>81</v>
      </c>
      <c r="V107" t="s">
        <v>1552</v>
      </c>
      <c r="W107" t="s">
        <v>89</v>
      </c>
      <c r="X107" t="s">
        <v>81</v>
      </c>
      <c r="Y107" t="s">
        <v>81</v>
      </c>
      <c r="Z107" t="s">
        <v>90</v>
      </c>
      <c r="AA107" t="s">
        <v>91</v>
      </c>
      <c r="AB107" t="s">
        <v>81</v>
      </c>
      <c r="AC107" t="s">
        <v>81</v>
      </c>
      <c r="AD107" t="s">
        <v>81</v>
      </c>
      <c r="AE107" t="s">
        <v>81</v>
      </c>
      <c r="AF107" t="s">
        <v>81</v>
      </c>
      <c r="AG107" t="s">
        <v>1553</v>
      </c>
      <c r="AH107" t="s">
        <v>1554</v>
      </c>
      <c r="AI107" t="s">
        <v>81</v>
      </c>
      <c r="AJ107" t="s">
        <v>81</v>
      </c>
      <c r="AK107" t="s">
        <v>81</v>
      </c>
      <c r="AL107" t="s">
        <v>371</v>
      </c>
      <c r="AM107" s="455">
        <v>0</v>
      </c>
      <c r="AN107" s="455">
        <v>0</v>
      </c>
      <c r="AO107" t="s">
        <v>77</v>
      </c>
      <c r="AP107" t="s">
        <v>77</v>
      </c>
      <c r="AQ107" t="s">
        <v>131</v>
      </c>
      <c r="AR107" t="s">
        <v>132</v>
      </c>
      <c r="AS107" t="s">
        <v>133</v>
      </c>
      <c r="AT107" t="s">
        <v>81</v>
      </c>
      <c r="AU107" t="s">
        <v>101</v>
      </c>
      <c r="AV107" t="s">
        <v>81</v>
      </c>
      <c r="AW107" t="s">
        <v>102</v>
      </c>
      <c r="AX107" t="s">
        <v>103</v>
      </c>
      <c r="AY107" t="s">
        <v>397</v>
      </c>
      <c r="AZ107" t="s">
        <v>397</v>
      </c>
      <c r="BA107" t="s">
        <v>106</v>
      </c>
      <c r="BB107" t="s">
        <v>106</v>
      </c>
      <c r="BC107" t="s">
        <v>81</v>
      </c>
      <c r="BD107" t="s">
        <v>81</v>
      </c>
      <c r="BE107" t="s">
        <v>81</v>
      </c>
      <c r="BF107" t="s">
        <v>81</v>
      </c>
      <c r="BG107" t="s">
        <v>612</v>
      </c>
      <c r="BH107" t="s">
        <v>332</v>
      </c>
      <c r="BI107" t="s">
        <v>81</v>
      </c>
      <c r="BJ107" t="s">
        <v>81</v>
      </c>
      <c r="BK107" t="s">
        <v>81</v>
      </c>
      <c r="BL107" t="s">
        <v>81</v>
      </c>
      <c r="BM107" t="s">
        <v>81</v>
      </c>
      <c r="BN107" t="s">
        <v>543</v>
      </c>
      <c r="BO107" t="s">
        <v>111</v>
      </c>
      <c r="BP107" t="s">
        <v>112</v>
      </c>
      <c r="BQ107" t="s">
        <v>568</v>
      </c>
      <c r="BR107" t="s">
        <v>81</v>
      </c>
      <c r="BS107" t="s">
        <v>1555</v>
      </c>
      <c r="BT107" s="175" t="str">
        <f>HYPERLINK("https://www.webofscience.com/wos/woscc/full-record/WOS:000218853000004","View Record in Web of Science")</f>
        <v>View Record in Web of Science</v>
      </c>
      <c r="BU107" t="s">
        <v>81</v>
      </c>
      <c r="BV107" t="s">
        <v>81</v>
      </c>
      <c r="BW107" t="s">
        <v>81</v>
      </c>
      <c r="BX107" t="s">
        <v>116</v>
      </c>
    </row>
    <row r="108" spans="1:76" x14ac:dyDescent="0.25">
      <c r="A108" t="s">
        <v>77</v>
      </c>
      <c r="B108" t="s">
        <v>77</v>
      </c>
      <c r="C108" t="s">
        <v>77</v>
      </c>
      <c r="D108" t="s">
        <v>77</v>
      </c>
      <c r="E108" t="s">
        <v>1556</v>
      </c>
      <c r="F108" t="s">
        <v>1557</v>
      </c>
      <c r="G108" t="s">
        <v>1558</v>
      </c>
      <c r="H108" t="s">
        <v>81</v>
      </c>
      <c r="I108" t="s">
        <v>82</v>
      </c>
      <c r="J108" t="s">
        <v>1559</v>
      </c>
      <c r="K108" t="s">
        <v>1560</v>
      </c>
      <c r="L108" t="s">
        <v>81</v>
      </c>
      <c r="M108" t="s">
        <v>81</v>
      </c>
      <c r="N108" t="s">
        <v>81</v>
      </c>
      <c r="O108" t="s">
        <v>1561</v>
      </c>
      <c r="P108" t="s">
        <v>1562</v>
      </c>
      <c r="Q108" t="s">
        <v>87</v>
      </c>
      <c r="R108" t="s">
        <v>81</v>
      </c>
      <c r="S108" t="s">
        <v>81</v>
      </c>
      <c r="T108" t="s">
        <v>81</v>
      </c>
      <c r="U108" t="s">
        <v>81</v>
      </c>
      <c r="V108" t="s">
        <v>1563</v>
      </c>
      <c r="W108" t="s">
        <v>89</v>
      </c>
      <c r="X108" t="s">
        <v>81</v>
      </c>
      <c r="Y108" t="s">
        <v>81</v>
      </c>
      <c r="Z108" t="s">
        <v>90</v>
      </c>
      <c r="AA108" t="s">
        <v>91</v>
      </c>
      <c r="AB108" t="s">
        <v>81</v>
      </c>
      <c r="AC108" t="s">
        <v>81</v>
      </c>
      <c r="AD108" t="s">
        <v>81</v>
      </c>
      <c r="AE108" t="s">
        <v>81</v>
      </c>
      <c r="AF108" t="s">
        <v>81</v>
      </c>
      <c r="AG108" t="s">
        <v>1564</v>
      </c>
      <c r="AH108" t="s">
        <v>1565</v>
      </c>
      <c r="AI108" t="s">
        <v>81</v>
      </c>
      <c r="AJ108" t="s">
        <v>81</v>
      </c>
      <c r="AK108" t="s">
        <v>81</v>
      </c>
      <c r="AL108" t="s">
        <v>755</v>
      </c>
      <c r="AM108" s="455">
        <v>1</v>
      </c>
      <c r="AN108" s="455">
        <v>1</v>
      </c>
      <c r="AO108" t="s">
        <v>117</v>
      </c>
      <c r="AP108" t="s">
        <v>117</v>
      </c>
      <c r="AQ108" t="s">
        <v>98</v>
      </c>
      <c r="AR108" t="s">
        <v>99</v>
      </c>
      <c r="AS108" t="s">
        <v>100</v>
      </c>
      <c r="AT108" t="s">
        <v>81</v>
      </c>
      <c r="AU108" t="s">
        <v>101</v>
      </c>
      <c r="AV108" t="s">
        <v>81</v>
      </c>
      <c r="AW108" t="s">
        <v>102</v>
      </c>
      <c r="AX108" t="s">
        <v>103</v>
      </c>
      <c r="AY108" t="s">
        <v>268</v>
      </c>
      <c r="AZ108" t="s">
        <v>268</v>
      </c>
      <c r="BA108" t="s">
        <v>218</v>
      </c>
      <c r="BB108" t="s">
        <v>96</v>
      </c>
      <c r="BC108" t="s">
        <v>81</v>
      </c>
      <c r="BD108" t="s">
        <v>81</v>
      </c>
      <c r="BE108" t="s">
        <v>81</v>
      </c>
      <c r="BF108" t="s">
        <v>81</v>
      </c>
      <c r="BG108" t="s">
        <v>1566</v>
      </c>
      <c r="BH108" t="s">
        <v>1567</v>
      </c>
      <c r="BI108" t="s">
        <v>81</v>
      </c>
      <c r="BJ108" t="s">
        <v>1568</v>
      </c>
      <c r="BK108" s="176" t="str">
        <f>HYPERLINK("http://dx.doi.org/10.31181/ijes1512026236","http://dx.doi.org/10.31181/ijes1512026236")</f>
        <v>http://dx.doi.org/10.31181/ijes1512026236</v>
      </c>
      <c r="BL108" t="s">
        <v>81</v>
      </c>
      <c r="BM108" t="s">
        <v>81</v>
      </c>
      <c r="BN108" t="s">
        <v>218</v>
      </c>
      <c r="BO108" t="s">
        <v>111</v>
      </c>
      <c r="BP108" t="s">
        <v>112</v>
      </c>
      <c r="BQ108" t="s">
        <v>271</v>
      </c>
      <c r="BR108" t="s">
        <v>81</v>
      </c>
      <c r="BS108" t="s">
        <v>1569</v>
      </c>
      <c r="BT108" s="177" t="str">
        <f>HYPERLINK("https://www.webofscience.com/wos/woscc/full-record/WOS:001672652700012","View Record in Web of Science")</f>
        <v>View Record in Web of Science</v>
      </c>
      <c r="BU108" t="s">
        <v>115</v>
      </c>
      <c r="BV108" t="s">
        <v>81</v>
      </c>
      <c r="BW108" t="s">
        <v>81</v>
      </c>
      <c r="BX108" t="s">
        <v>116</v>
      </c>
    </row>
    <row r="109" spans="1:76" x14ac:dyDescent="0.25">
      <c r="A109" t="s">
        <v>77</v>
      </c>
      <c r="B109" t="s">
        <v>77</v>
      </c>
      <c r="C109" t="s">
        <v>77</v>
      </c>
      <c r="D109" t="s">
        <v>77</v>
      </c>
      <c r="E109" t="s">
        <v>1570</v>
      </c>
      <c r="F109" t="s">
        <v>1571</v>
      </c>
      <c r="G109" t="s">
        <v>1572</v>
      </c>
      <c r="H109" t="s">
        <v>81</v>
      </c>
      <c r="I109" t="s">
        <v>82</v>
      </c>
      <c r="J109" t="s">
        <v>1573</v>
      </c>
      <c r="K109" t="s">
        <v>1574</v>
      </c>
      <c r="L109" t="s">
        <v>81</v>
      </c>
      <c r="M109" t="s">
        <v>81</v>
      </c>
      <c r="N109" t="s">
        <v>81</v>
      </c>
      <c r="O109" t="s">
        <v>1575</v>
      </c>
      <c r="P109" t="s">
        <v>1576</v>
      </c>
      <c r="Q109" t="s">
        <v>87</v>
      </c>
      <c r="R109" t="s">
        <v>81</v>
      </c>
      <c r="S109" t="s">
        <v>81</v>
      </c>
      <c r="T109" t="s">
        <v>81</v>
      </c>
      <c r="U109" t="s">
        <v>81</v>
      </c>
      <c r="V109" t="s">
        <v>1577</v>
      </c>
      <c r="W109" t="s">
        <v>89</v>
      </c>
      <c r="X109" t="s">
        <v>81</v>
      </c>
      <c r="Y109" t="s">
        <v>81</v>
      </c>
      <c r="Z109" t="s">
        <v>90</v>
      </c>
      <c r="AA109" t="s">
        <v>91</v>
      </c>
      <c r="AB109" t="s">
        <v>81</v>
      </c>
      <c r="AC109" t="s">
        <v>81</v>
      </c>
      <c r="AD109" t="s">
        <v>81</v>
      </c>
      <c r="AE109" t="s">
        <v>81</v>
      </c>
      <c r="AF109" t="s">
        <v>81</v>
      </c>
      <c r="AG109" t="s">
        <v>1578</v>
      </c>
      <c r="AH109" t="s">
        <v>81</v>
      </c>
      <c r="AI109" t="s">
        <v>81</v>
      </c>
      <c r="AJ109" t="s">
        <v>81</v>
      </c>
      <c r="AK109" t="s">
        <v>81</v>
      </c>
      <c r="AL109" t="s">
        <v>168</v>
      </c>
      <c r="AM109" s="455">
        <v>2</v>
      </c>
      <c r="AN109" s="455">
        <v>3</v>
      </c>
      <c r="AO109" t="s">
        <v>117</v>
      </c>
      <c r="AP109" t="s">
        <v>117</v>
      </c>
      <c r="AQ109" t="s">
        <v>98</v>
      </c>
      <c r="AR109" t="s">
        <v>99</v>
      </c>
      <c r="AS109" t="s">
        <v>100</v>
      </c>
      <c r="AT109" t="s">
        <v>81</v>
      </c>
      <c r="AU109" t="s">
        <v>101</v>
      </c>
      <c r="AV109" t="s">
        <v>81</v>
      </c>
      <c r="AW109" t="s">
        <v>102</v>
      </c>
      <c r="AX109" t="s">
        <v>103</v>
      </c>
      <c r="AY109" t="s">
        <v>268</v>
      </c>
      <c r="AZ109" t="s">
        <v>268</v>
      </c>
      <c r="BA109" t="s">
        <v>218</v>
      </c>
      <c r="BB109" t="s">
        <v>96</v>
      </c>
      <c r="BC109" t="s">
        <v>81</v>
      </c>
      <c r="BD109" t="s">
        <v>81</v>
      </c>
      <c r="BE109" t="s">
        <v>81</v>
      </c>
      <c r="BF109" t="s">
        <v>81</v>
      </c>
      <c r="BG109" t="s">
        <v>194</v>
      </c>
      <c r="BH109" t="s">
        <v>527</v>
      </c>
      <c r="BI109" t="s">
        <v>81</v>
      </c>
      <c r="BJ109" t="s">
        <v>1579</v>
      </c>
      <c r="BK109" s="178" t="str">
        <f>HYPERLINK("http://dx.doi.org/10.31181/ijes1512026218","http://dx.doi.org/10.31181/ijes1512026218")</f>
        <v>http://dx.doi.org/10.31181/ijes1512026218</v>
      </c>
      <c r="BL109" t="s">
        <v>81</v>
      </c>
      <c r="BM109" t="s">
        <v>81</v>
      </c>
      <c r="BN109" t="s">
        <v>172</v>
      </c>
      <c r="BO109" t="s">
        <v>111</v>
      </c>
      <c r="BP109" t="s">
        <v>112</v>
      </c>
      <c r="BQ109" t="s">
        <v>271</v>
      </c>
      <c r="BR109" t="s">
        <v>81</v>
      </c>
      <c r="BS109" t="s">
        <v>1580</v>
      </c>
      <c r="BT109" s="179" t="str">
        <f>HYPERLINK("https://www.webofscience.com/wos/woscc/full-record/WOS:001672652700002","View Record in Web of Science")</f>
        <v>View Record in Web of Science</v>
      </c>
      <c r="BU109" t="s">
        <v>115</v>
      </c>
      <c r="BV109" t="s">
        <v>81</v>
      </c>
      <c r="BW109" t="s">
        <v>81</v>
      </c>
      <c r="BX109" t="s">
        <v>116</v>
      </c>
    </row>
    <row r="110" spans="1:76" x14ac:dyDescent="0.25">
      <c r="A110" t="s">
        <v>77</v>
      </c>
      <c r="B110" t="s">
        <v>77</v>
      </c>
      <c r="C110" t="s">
        <v>77</v>
      </c>
      <c r="D110" t="s">
        <v>77</v>
      </c>
      <c r="E110" t="s">
        <v>1581</v>
      </c>
      <c r="F110" t="s">
        <v>1582</v>
      </c>
      <c r="G110" t="s">
        <v>1583</v>
      </c>
      <c r="H110" t="s">
        <v>81</v>
      </c>
      <c r="I110" t="s">
        <v>82</v>
      </c>
      <c r="J110" t="s">
        <v>1584</v>
      </c>
      <c r="K110" t="s">
        <v>1585</v>
      </c>
      <c r="L110" t="s">
        <v>81</v>
      </c>
      <c r="M110" t="s">
        <v>81</v>
      </c>
      <c r="N110" t="s">
        <v>81</v>
      </c>
      <c r="O110" t="s">
        <v>1586</v>
      </c>
      <c r="P110" t="s">
        <v>1587</v>
      </c>
      <c r="Q110" t="s">
        <v>87</v>
      </c>
      <c r="R110" t="s">
        <v>81</v>
      </c>
      <c r="S110" t="s">
        <v>81</v>
      </c>
      <c r="T110" t="s">
        <v>81</v>
      </c>
      <c r="U110" t="s">
        <v>81</v>
      </c>
      <c r="V110" t="s">
        <v>1588</v>
      </c>
      <c r="W110" t="s">
        <v>89</v>
      </c>
      <c r="X110" t="s">
        <v>81</v>
      </c>
      <c r="Y110" t="s">
        <v>81</v>
      </c>
      <c r="Z110" t="s">
        <v>90</v>
      </c>
      <c r="AA110" t="s">
        <v>91</v>
      </c>
      <c r="AB110" t="s">
        <v>81</v>
      </c>
      <c r="AC110" t="s">
        <v>81</v>
      </c>
      <c r="AD110" t="s">
        <v>81</v>
      </c>
      <c r="AE110" t="s">
        <v>81</v>
      </c>
      <c r="AF110" t="s">
        <v>81</v>
      </c>
      <c r="AG110" t="s">
        <v>1589</v>
      </c>
      <c r="AH110" t="s">
        <v>1590</v>
      </c>
      <c r="AI110" t="s">
        <v>81</v>
      </c>
      <c r="AJ110" t="s">
        <v>81</v>
      </c>
      <c r="AK110" t="s">
        <v>81</v>
      </c>
      <c r="AL110" t="s">
        <v>467</v>
      </c>
      <c r="AM110" s="455">
        <v>0</v>
      </c>
      <c r="AN110" s="455">
        <v>0</v>
      </c>
      <c r="AO110" t="s">
        <v>77</v>
      </c>
      <c r="AP110" t="s">
        <v>77</v>
      </c>
      <c r="AQ110" t="s">
        <v>98</v>
      </c>
      <c r="AR110" t="s">
        <v>99</v>
      </c>
      <c r="AS110" t="s">
        <v>100</v>
      </c>
      <c r="AT110" t="s">
        <v>81</v>
      </c>
      <c r="AU110" t="s">
        <v>101</v>
      </c>
      <c r="AV110" t="s">
        <v>81</v>
      </c>
      <c r="AW110" t="s">
        <v>102</v>
      </c>
      <c r="AX110" t="s">
        <v>103</v>
      </c>
      <c r="AY110" t="s">
        <v>268</v>
      </c>
      <c r="AZ110" t="s">
        <v>268</v>
      </c>
      <c r="BA110" t="s">
        <v>218</v>
      </c>
      <c r="BB110" t="s">
        <v>96</v>
      </c>
      <c r="BC110" t="s">
        <v>81</v>
      </c>
      <c r="BD110" t="s">
        <v>81</v>
      </c>
      <c r="BE110" t="s">
        <v>81</v>
      </c>
      <c r="BF110" t="s">
        <v>81</v>
      </c>
      <c r="BG110" t="s">
        <v>1591</v>
      </c>
      <c r="BH110" t="s">
        <v>1592</v>
      </c>
      <c r="BI110" t="s">
        <v>81</v>
      </c>
      <c r="BJ110" t="s">
        <v>1593</v>
      </c>
      <c r="BK110" s="180" t="str">
        <f>HYPERLINK("http://dx.doi.org/10.31181/ijes1512026253","http://dx.doi.org/10.31181/ijes1512026253")</f>
        <v>http://dx.doi.org/10.31181/ijes1512026253</v>
      </c>
      <c r="BL110" t="s">
        <v>81</v>
      </c>
      <c r="BM110" t="s">
        <v>81</v>
      </c>
      <c r="BN110" t="s">
        <v>137</v>
      </c>
      <c r="BO110" t="s">
        <v>111</v>
      </c>
      <c r="BP110" t="s">
        <v>112</v>
      </c>
      <c r="BQ110" t="s">
        <v>1594</v>
      </c>
      <c r="BR110" t="s">
        <v>81</v>
      </c>
      <c r="BS110" t="s">
        <v>1595</v>
      </c>
      <c r="BT110" s="181" t="str">
        <f>HYPERLINK("https://www.webofscience.com/wos/woscc/full-record/WOS:001708210100001","View Record in Web of Science")</f>
        <v>View Record in Web of Science</v>
      </c>
      <c r="BU110" t="s">
        <v>513</v>
      </c>
      <c r="BV110" t="s">
        <v>81</v>
      </c>
      <c r="BW110" t="s">
        <v>81</v>
      </c>
      <c r="BX110" t="s">
        <v>116</v>
      </c>
    </row>
    <row r="111" spans="1:76" x14ac:dyDescent="0.25">
      <c r="A111" t="s">
        <v>77</v>
      </c>
      <c r="B111" t="s">
        <v>77</v>
      </c>
      <c r="C111" t="s">
        <v>77</v>
      </c>
      <c r="D111" t="s">
        <v>77</v>
      </c>
      <c r="E111" t="s">
        <v>1596</v>
      </c>
      <c r="F111" t="s">
        <v>1597</v>
      </c>
      <c r="G111" t="s">
        <v>1598</v>
      </c>
      <c r="H111" t="s">
        <v>81</v>
      </c>
      <c r="I111" t="s">
        <v>82</v>
      </c>
      <c r="J111" t="s">
        <v>1599</v>
      </c>
      <c r="K111" t="s">
        <v>1600</v>
      </c>
      <c r="L111" t="s">
        <v>81</v>
      </c>
      <c r="M111" t="s">
        <v>81</v>
      </c>
      <c r="N111" t="s">
        <v>81</v>
      </c>
      <c r="O111" t="s">
        <v>1601</v>
      </c>
      <c r="P111" t="s">
        <v>1602</v>
      </c>
      <c r="Q111" t="s">
        <v>87</v>
      </c>
      <c r="R111" t="s">
        <v>81</v>
      </c>
      <c r="S111" t="s">
        <v>81</v>
      </c>
      <c r="T111" t="s">
        <v>81</v>
      </c>
      <c r="U111" t="s">
        <v>81</v>
      </c>
      <c r="V111" t="s">
        <v>1603</v>
      </c>
      <c r="W111" t="s">
        <v>89</v>
      </c>
      <c r="X111" t="s">
        <v>81</v>
      </c>
      <c r="Y111" t="s">
        <v>81</v>
      </c>
      <c r="Z111" t="s">
        <v>90</v>
      </c>
      <c r="AA111" t="s">
        <v>91</v>
      </c>
      <c r="AB111" t="s">
        <v>81</v>
      </c>
      <c r="AC111" t="s">
        <v>81</v>
      </c>
      <c r="AD111" t="s">
        <v>81</v>
      </c>
      <c r="AE111" t="s">
        <v>81</v>
      </c>
      <c r="AF111" t="s">
        <v>81</v>
      </c>
      <c r="AG111" t="s">
        <v>1604</v>
      </c>
      <c r="AH111" t="s">
        <v>81</v>
      </c>
      <c r="AI111" t="s">
        <v>81</v>
      </c>
      <c r="AJ111" t="s">
        <v>81</v>
      </c>
      <c r="AK111" t="s">
        <v>81</v>
      </c>
      <c r="AL111" t="s">
        <v>301</v>
      </c>
      <c r="AM111" s="455">
        <v>3</v>
      </c>
      <c r="AN111" s="455">
        <v>4</v>
      </c>
      <c r="AO111" t="s">
        <v>105</v>
      </c>
      <c r="AP111" t="s">
        <v>105</v>
      </c>
      <c r="AQ111" t="s">
        <v>98</v>
      </c>
      <c r="AR111" t="s">
        <v>99</v>
      </c>
      <c r="AS111" t="s">
        <v>100</v>
      </c>
      <c r="AT111" t="s">
        <v>81</v>
      </c>
      <c r="AU111" t="s">
        <v>101</v>
      </c>
      <c r="AV111" t="s">
        <v>81</v>
      </c>
      <c r="AW111" t="s">
        <v>102</v>
      </c>
      <c r="AX111" t="s">
        <v>103</v>
      </c>
      <c r="AY111" t="s">
        <v>268</v>
      </c>
      <c r="AZ111" t="s">
        <v>268</v>
      </c>
      <c r="BA111" t="s">
        <v>218</v>
      </c>
      <c r="BB111" t="s">
        <v>96</v>
      </c>
      <c r="BC111" t="s">
        <v>81</v>
      </c>
      <c r="BD111" t="s">
        <v>81</v>
      </c>
      <c r="BE111" t="s">
        <v>81</v>
      </c>
      <c r="BF111" t="s">
        <v>81</v>
      </c>
      <c r="BG111" t="s">
        <v>216</v>
      </c>
      <c r="BH111" t="s">
        <v>1605</v>
      </c>
      <c r="BI111" t="s">
        <v>81</v>
      </c>
      <c r="BJ111" t="s">
        <v>1606</v>
      </c>
      <c r="BK111" s="182" t="str">
        <f>HYPERLINK("http://dx.doi.org/10.31181/ijes1512026233","http://dx.doi.org/10.31181/ijes1512026233")</f>
        <v>http://dx.doi.org/10.31181/ijes1512026233</v>
      </c>
      <c r="BL111" t="s">
        <v>81</v>
      </c>
      <c r="BM111" t="s">
        <v>81</v>
      </c>
      <c r="BN111" t="s">
        <v>137</v>
      </c>
      <c r="BO111" t="s">
        <v>111</v>
      </c>
      <c r="BP111" t="s">
        <v>112</v>
      </c>
      <c r="BQ111" t="s">
        <v>271</v>
      </c>
      <c r="BR111" t="s">
        <v>81</v>
      </c>
      <c r="BS111" t="s">
        <v>1607</v>
      </c>
      <c r="BT111" s="183" t="str">
        <f>HYPERLINK("https://www.webofscience.com/wos/woscc/full-record/WOS:001672652700009","View Record in Web of Science")</f>
        <v>View Record in Web of Science</v>
      </c>
      <c r="BU111" t="s">
        <v>115</v>
      </c>
      <c r="BV111" t="s">
        <v>81</v>
      </c>
      <c r="BW111" t="s">
        <v>81</v>
      </c>
      <c r="BX111" t="s">
        <v>116</v>
      </c>
    </row>
    <row r="112" spans="1:76" x14ac:dyDescent="0.25">
      <c r="A112" t="s">
        <v>77</v>
      </c>
      <c r="B112" t="s">
        <v>77</v>
      </c>
      <c r="C112" t="s">
        <v>77</v>
      </c>
      <c r="D112" t="s">
        <v>77</v>
      </c>
      <c r="E112" t="s">
        <v>1608</v>
      </c>
      <c r="F112" t="s">
        <v>1609</v>
      </c>
      <c r="G112" t="s">
        <v>1610</v>
      </c>
      <c r="H112" t="s">
        <v>81</v>
      </c>
      <c r="I112" t="s">
        <v>82</v>
      </c>
      <c r="J112" t="s">
        <v>1611</v>
      </c>
      <c r="K112" t="s">
        <v>1612</v>
      </c>
      <c r="L112" t="s">
        <v>81</v>
      </c>
      <c r="M112" t="s">
        <v>81</v>
      </c>
      <c r="N112" t="s">
        <v>81</v>
      </c>
      <c r="O112" t="s">
        <v>1613</v>
      </c>
      <c r="P112" t="s">
        <v>1614</v>
      </c>
      <c r="Q112" t="s">
        <v>87</v>
      </c>
      <c r="R112" t="s">
        <v>81</v>
      </c>
      <c r="S112" t="s">
        <v>81</v>
      </c>
      <c r="T112" t="s">
        <v>81</v>
      </c>
      <c r="U112" t="s">
        <v>81</v>
      </c>
      <c r="V112" t="s">
        <v>1615</v>
      </c>
      <c r="W112" t="s">
        <v>89</v>
      </c>
      <c r="X112" t="s">
        <v>81</v>
      </c>
      <c r="Y112" t="s">
        <v>81</v>
      </c>
      <c r="Z112" t="s">
        <v>90</v>
      </c>
      <c r="AA112" t="s">
        <v>91</v>
      </c>
      <c r="AB112" t="s">
        <v>81</v>
      </c>
      <c r="AC112" t="s">
        <v>81</v>
      </c>
      <c r="AD112" t="s">
        <v>81</v>
      </c>
      <c r="AE112" t="s">
        <v>81</v>
      </c>
      <c r="AF112" t="s">
        <v>81</v>
      </c>
      <c r="AG112" t="s">
        <v>1616</v>
      </c>
      <c r="AH112" t="s">
        <v>81</v>
      </c>
      <c r="AI112" t="s">
        <v>81</v>
      </c>
      <c r="AJ112" t="s">
        <v>81</v>
      </c>
      <c r="AK112" t="s">
        <v>81</v>
      </c>
      <c r="AL112" t="s">
        <v>1101</v>
      </c>
      <c r="AM112" s="455">
        <v>4</v>
      </c>
      <c r="AN112" s="455">
        <v>4</v>
      </c>
      <c r="AO112" t="s">
        <v>189</v>
      </c>
      <c r="AP112" t="s">
        <v>194</v>
      </c>
      <c r="AQ112" t="s">
        <v>98</v>
      </c>
      <c r="AR112" t="s">
        <v>99</v>
      </c>
      <c r="AS112" t="s">
        <v>100</v>
      </c>
      <c r="AT112" t="s">
        <v>81</v>
      </c>
      <c r="AU112" t="s">
        <v>101</v>
      </c>
      <c r="AV112" t="s">
        <v>81</v>
      </c>
      <c r="AW112" t="s">
        <v>102</v>
      </c>
      <c r="AX112" t="s">
        <v>103</v>
      </c>
      <c r="AY112" t="s">
        <v>190</v>
      </c>
      <c r="AZ112" t="s">
        <v>190</v>
      </c>
      <c r="BA112" t="s">
        <v>97</v>
      </c>
      <c r="BB112" t="s">
        <v>96</v>
      </c>
      <c r="BC112" t="s">
        <v>81</v>
      </c>
      <c r="BD112" t="s">
        <v>81</v>
      </c>
      <c r="BE112" t="s">
        <v>81</v>
      </c>
      <c r="BF112" t="s">
        <v>81</v>
      </c>
      <c r="BG112" t="s">
        <v>1617</v>
      </c>
      <c r="BH112" t="s">
        <v>1618</v>
      </c>
      <c r="BI112" t="s">
        <v>81</v>
      </c>
      <c r="BJ112" t="s">
        <v>1619</v>
      </c>
      <c r="BK112" s="184" t="str">
        <f>HYPERLINK("http://dx.doi.org/10.31181/ijes1412025197","http://dx.doi.org/10.31181/ijes1412025197")</f>
        <v>http://dx.doi.org/10.31181/ijes1412025197</v>
      </c>
      <c r="BL112" t="s">
        <v>81</v>
      </c>
      <c r="BM112" t="s">
        <v>81</v>
      </c>
      <c r="BN112" t="s">
        <v>172</v>
      </c>
      <c r="BO112" t="s">
        <v>111</v>
      </c>
      <c r="BP112" t="s">
        <v>112</v>
      </c>
      <c r="BQ112" t="s">
        <v>195</v>
      </c>
      <c r="BR112" t="s">
        <v>81</v>
      </c>
      <c r="BS112" t="s">
        <v>1620</v>
      </c>
      <c r="BT112" s="185" t="str">
        <f>HYPERLINK("https://www.webofscience.com/wos/woscc/full-record/WOS:001568893600003","View Record in Web of Science")</f>
        <v>View Record in Web of Science</v>
      </c>
      <c r="BU112" t="s">
        <v>115</v>
      </c>
      <c r="BV112" t="s">
        <v>81</v>
      </c>
      <c r="BW112" t="s">
        <v>81</v>
      </c>
      <c r="BX112" t="s">
        <v>116</v>
      </c>
    </row>
    <row r="113" spans="1:76" x14ac:dyDescent="0.25">
      <c r="A113" t="s">
        <v>77</v>
      </c>
      <c r="B113" t="s">
        <v>77</v>
      </c>
      <c r="C113" t="s">
        <v>77</v>
      </c>
      <c r="D113" t="s">
        <v>77</v>
      </c>
      <c r="E113" t="s">
        <v>1621</v>
      </c>
      <c r="F113" t="s">
        <v>1622</v>
      </c>
      <c r="G113" t="s">
        <v>1623</v>
      </c>
      <c r="H113" t="s">
        <v>81</v>
      </c>
      <c r="I113" t="s">
        <v>82</v>
      </c>
      <c r="J113" t="s">
        <v>1624</v>
      </c>
      <c r="K113" t="s">
        <v>1625</v>
      </c>
      <c r="L113" t="s">
        <v>81</v>
      </c>
      <c r="M113" t="s">
        <v>81</v>
      </c>
      <c r="N113" t="s">
        <v>1466</v>
      </c>
      <c r="O113" t="s">
        <v>1626</v>
      </c>
      <c r="P113" t="s">
        <v>81</v>
      </c>
      <c r="Q113" t="s">
        <v>87</v>
      </c>
      <c r="R113" t="s">
        <v>81</v>
      </c>
      <c r="S113" t="s">
        <v>81</v>
      </c>
      <c r="T113" t="s">
        <v>81</v>
      </c>
      <c r="U113" t="s">
        <v>81</v>
      </c>
      <c r="V113" t="s">
        <v>1627</v>
      </c>
      <c r="W113" t="s">
        <v>89</v>
      </c>
      <c r="X113" t="s">
        <v>81</v>
      </c>
      <c r="Y113" t="s">
        <v>81</v>
      </c>
      <c r="Z113" t="s">
        <v>90</v>
      </c>
      <c r="AA113" t="s">
        <v>91</v>
      </c>
      <c r="AB113" t="s">
        <v>81</v>
      </c>
      <c r="AC113" t="s">
        <v>81</v>
      </c>
      <c r="AD113" t="s">
        <v>81</v>
      </c>
      <c r="AE113" t="s">
        <v>81</v>
      </c>
      <c r="AF113" t="s">
        <v>81</v>
      </c>
      <c r="AG113" t="s">
        <v>1628</v>
      </c>
      <c r="AH113" t="s">
        <v>81</v>
      </c>
      <c r="AI113" t="s">
        <v>81</v>
      </c>
      <c r="AJ113" t="s">
        <v>81</v>
      </c>
      <c r="AK113" t="s">
        <v>81</v>
      </c>
      <c r="AL113" t="s">
        <v>651</v>
      </c>
      <c r="AM113" s="455">
        <v>0</v>
      </c>
      <c r="AN113" s="455">
        <v>1</v>
      </c>
      <c r="AO113" t="s">
        <v>77</v>
      </c>
      <c r="AP113" t="s">
        <v>117</v>
      </c>
      <c r="AQ113" t="s">
        <v>131</v>
      </c>
      <c r="AR113" t="s">
        <v>132</v>
      </c>
      <c r="AS113" t="s">
        <v>133</v>
      </c>
      <c r="AT113" t="s">
        <v>81</v>
      </c>
      <c r="AU113" t="s">
        <v>101</v>
      </c>
      <c r="AV113" t="s">
        <v>81</v>
      </c>
      <c r="AW113" t="s">
        <v>102</v>
      </c>
      <c r="AX113" t="s">
        <v>103</v>
      </c>
      <c r="AY113" t="s">
        <v>669</v>
      </c>
      <c r="AZ113" t="s">
        <v>669</v>
      </c>
      <c r="BA113" t="s">
        <v>136</v>
      </c>
      <c r="BB113" t="s">
        <v>106</v>
      </c>
      <c r="BC113" t="s">
        <v>81</v>
      </c>
      <c r="BD113" t="s">
        <v>81</v>
      </c>
      <c r="BE113" t="s">
        <v>81</v>
      </c>
      <c r="BF113" t="s">
        <v>81</v>
      </c>
      <c r="BG113" t="s">
        <v>1629</v>
      </c>
      <c r="BH113" t="s">
        <v>1630</v>
      </c>
      <c r="BI113" t="s">
        <v>81</v>
      </c>
      <c r="BJ113" t="s">
        <v>1631</v>
      </c>
      <c r="BK113" s="186" t="str">
        <f>HYPERLINK("http://dx.doi.org/10.52950/ES.2021.10.2.009","http://dx.doi.org/10.52950/ES.2021.10.2.009")</f>
        <v>http://dx.doi.org/10.52950/ES.2021.10.2.009</v>
      </c>
      <c r="BL113" t="s">
        <v>81</v>
      </c>
      <c r="BM113" t="s">
        <v>81</v>
      </c>
      <c r="BN113" t="s">
        <v>218</v>
      </c>
      <c r="BO113" t="s">
        <v>111</v>
      </c>
      <c r="BP113" t="s">
        <v>112</v>
      </c>
      <c r="BQ113" t="s">
        <v>772</v>
      </c>
      <c r="BR113" t="s">
        <v>81</v>
      </c>
      <c r="BS113" t="s">
        <v>1632</v>
      </c>
      <c r="BT113" s="187" t="str">
        <f>HYPERLINK("https://www.webofscience.com/wos/woscc/full-record/WOS:000735775500009","View Record in Web of Science")</f>
        <v>View Record in Web of Science</v>
      </c>
      <c r="BU113" t="s">
        <v>115</v>
      </c>
      <c r="BV113" t="s">
        <v>81</v>
      </c>
      <c r="BW113" t="s">
        <v>81</v>
      </c>
      <c r="BX113" t="s">
        <v>116</v>
      </c>
    </row>
    <row r="114" spans="1:76" x14ac:dyDescent="0.25">
      <c r="A114" t="s">
        <v>77</v>
      </c>
      <c r="B114" t="s">
        <v>77</v>
      </c>
      <c r="C114" t="s">
        <v>77</v>
      </c>
      <c r="D114" t="s">
        <v>77</v>
      </c>
      <c r="E114" t="s">
        <v>1633</v>
      </c>
      <c r="F114" t="s">
        <v>1634</v>
      </c>
      <c r="G114" t="s">
        <v>1635</v>
      </c>
      <c r="H114" t="s">
        <v>81</v>
      </c>
      <c r="I114" t="s">
        <v>82</v>
      </c>
      <c r="J114" t="s">
        <v>1636</v>
      </c>
      <c r="K114" t="s">
        <v>1012</v>
      </c>
      <c r="L114" t="s">
        <v>81</v>
      </c>
      <c r="M114" t="s">
        <v>81</v>
      </c>
      <c r="N114" t="s">
        <v>81</v>
      </c>
      <c r="O114" t="s">
        <v>1637</v>
      </c>
      <c r="P114" t="s">
        <v>1014</v>
      </c>
      <c r="Q114" t="s">
        <v>87</v>
      </c>
      <c r="R114" t="s">
        <v>81</v>
      </c>
      <c r="S114" t="s">
        <v>81</v>
      </c>
      <c r="T114" t="s">
        <v>81</v>
      </c>
      <c r="U114" t="s">
        <v>81</v>
      </c>
      <c r="V114" t="s">
        <v>1638</v>
      </c>
      <c r="W114" t="s">
        <v>89</v>
      </c>
      <c r="X114" t="s">
        <v>81</v>
      </c>
      <c r="Y114" t="s">
        <v>81</v>
      </c>
      <c r="Z114" t="s">
        <v>90</v>
      </c>
      <c r="AA114" t="s">
        <v>91</v>
      </c>
      <c r="AB114" t="s">
        <v>81</v>
      </c>
      <c r="AC114" t="s">
        <v>81</v>
      </c>
      <c r="AD114" t="s">
        <v>81</v>
      </c>
      <c r="AE114" t="s">
        <v>81</v>
      </c>
      <c r="AF114" t="s">
        <v>81</v>
      </c>
      <c r="AG114" t="s">
        <v>1639</v>
      </c>
      <c r="AH114" t="s">
        <v>81</v>
      </c>
      <c r="AI114" t="s">
        <v>81</v>
      </c>
      <c r="AJ114" t="s">
        <v>81</v>
      </c>
      <c r="AK114" t="s">
        <v>81</v>
      </c>
      <c r="AL114" t="s">
        <v>172</v>
      </c>
      <c r="AM114" s="455">
        <v>1</v>
      </c>
      <c r="AN114" s="455">
        <v>2</v>
      </c>
      <c r="AO114" t="s">
        <v>77</v>
      </c>
      <c r="AP114" t="s">
        <v>77</v>
      </c>
      <c r="AQ114" t="s">
        <v>154</v>
      </c>
      <c r="AR114" t="s">
        <v>155</v>
      </c>
      <c r="AS114" t="s">
        <v>156</v>
      </c>
      <c r="AT114" t="s">
        <v>101</v>
      </c>
      <c r="AU114" t="s">
        <v>81</v>
      </c>
      <c r="AV114" t="s">
        <v>81</v>
      </c>
      <c r="AW114" t="s">
        <v>102</v>
      </c>
      <c r="AX114" t="s">
        <v>103</v>
      </c>
      <c r="AY114" t="s">
        <v>333</v>
      </c>
      <c r="AZ114" t="s">
        <v>333</v>
      </c>
      <c r="BA114" t="s">
        <v>117</v>
      </c>
      <c r="BB114" t="s">
        <v>106</v>
      </c>
      <c r="BC114" t="s">
        <v>81</v>
      </c>
      <c r="BD114" t="s">
        <v>81</v>
      </c>
      <c r="BE114" t="s">
        <v>81</v>
      </c>
      <c r="BF114" t="s">
        <v>81</v>
      </c>
      <c r="BG114" t="s">
        <v>153</v>
      </c>
      <c r="BH114" t="s">
        <v>284</v>
      </c>
      <c r="BI114" t="s">
        <v>81</v>
      </c>
      <c r="BJ114" t="s">
        <v>81</v>
      </c>
      <c r="BK114" t="s">
        <v>81</v>
      </c>
      <c r="BL114" t="s">
        <v>81</v>
      </c>
      <c r="BM114" t="s">
        <v>81</v>
      </c>
      <c r="BN114" t="s">
        <v>137</v>
      </c>
      <c r="BO114" t="s">
        <v>111</v>
      </c>
      <c r="BP114" t="s">
        <v>112</v>
      </c>
      <c r="BQ114" t="s">
        <v>903</v>
      </c>
      <c r="BR114" t="s">
        <v>81</v>
      </c>
      <c r="BS114" t="s">
        <v>1640</v>
      </c>
      <c r="BT114" s="188" t="str">
        <f>HYPERLINK("https://www.webofscience.com/wos/woscc/full-record/WOS:000218857800002","View Record in Web of Science")</f>
        <v>View Record in Web of Science</v>
      </c>
      <c r="BU114" t="s">
        <v>81</v>
      </c>
      <c r="BV114" t="s">
        <v>81</v>
      </c>
      <c r="BW114" t="s">
        <v>81</v>
      </c>
      <c r="BX114" t="s">
        <v>116</v>
      </c>
    </row>
    <row r="115" spans="1:76" x14ac:dyDescent="0.25">
      <c r="A115" t="s">
        <v>77</v>
      </c>
      <c r="B115" t="s">
        <v>77</v>
      </c>
      <c r="C115" t="s">
        <v>77</v>
      </c>
      <c r="D115" t="s">
        <v>77</v>
      </c>
      <c r="E115" t="s">
        <v>1641</v>
      </c>
      <c r="F115" t="s">
        <v>1642</v>
      </c>
      <c r="G115" t="s">
        <v>1643</v>
      </c>
      <c r="H115" t="s">
        <v>81</v>
      </c>
      <c r="I115" t="s">
        <v>82</v>
      </c>
      <c r="J115" t="s">
        <v>1644</v>
      </c>
      <c r="K115" t="s">
        <v>81</v>
      </c>
      <c r="L115" t="s">
        <v>81</v>
      </c>
      <c r="M115" t="s">
        <v>81</v>
      </c>
      <c r="N115" t="s">
        <v>81</v>
      </c>
      <c r="O115" t="s">
        <v>1645</v>
      </c>
      <c r="P115" t="s">
        <v>1646</v>
      </c>
      <c r="Q115" t="s">
        <v>87</v>
      </c>
      <c r="R115" t="s">
        <v>81</v>
      </c>
      <c r="S115" t="s">
        <v>81</v>
      </c>
      <c r="T115" t="s">
        <v>81</v>
      </c>
      <c r="U115" t="s">
        <v>81</v>
      </c>
      <c r="V115" t="s">
        <v>1647</v>
      </c>
      <c r="W115" t="s">
        <v>89</v>
      </c>
      <c r="X115" t="s">
        <v>81</v>
      </c>
      <c r="Y115" t="s">
        <v>81</v>
      </c>
      <c r="Z115" t="s">
        <v>90</v>
      </c>
      <c r="AA115" t="s">
        <v>91</v>
      </c>
      <c r="AB115" t="s">
        <v>81</v>
      </c>
      <c r="AC115" t="s">
        <v>81</v>
      </c>
      <c r="AD115" t="s">
        <v>81</v>
      </c>
      <c r="AE115" t="s">
        <v>81</v>
      </c>
      <c r="AF115" t="s">
        <v>81</v>
      </c>
      <c r="AG115" t="s">
        <v>1648</v>
      </c>
      <c r="AH115" t="s">
        <v>1649</v>
      </c>
      <c r="AI115" t="s">
        <v>1650</v>
      </c>
      <c r="AJ115" t="s">
        <v>1651</v>
      </c>
      <c r="AK115" t="s">
        <v>81</v>
      </c>
      <c r="AL115" t="s">
        <v>254</v>
      </c>
      <c r="AM115" s="455">
        <v>3</v>
      </c>
      <c r="AN115" s="455">
        <v>3</v>
      </c>
      <c r="AO115" t="s">
        <v>77</v>
      </c>
      <c r="AP115" t="s">
        <v>105</v>
      </c>
      <c r="AQ115" t="s">
        <v>131</v>
      </c>
      <c r="AR115" t="s">
        <v>132</v>
      </c>
      <c r="AS115" t="s">
        <v>133</v>
      </c>
      <c r="AT115" t="s">
        <v>81</v>
      </c>
      <c r="AU115" t="s">
        <v>101</v>
      </c>
      <c r="AV115" t="s">
        <v>81</v>
      </c>
      <c r="AW115" t="s">
        <v>102</v>
      </c>
      <c r="AX115" t="s">
        <v>103</v>
      </c>
      <c r="AY115" t="s">
        <v>397</v>
      </c>
      <c r="AZ115" t="s">
        <v>397</v>
      </c>
      <c r="BA115" t="s">
        <v>106</v>
      </c>
      <c r="BB115" t="s">
        <v>117</v>
      </c>
      <c r="BC115" t="s">
        <v>81</v>
      </c>
      <c r="BD115" t="s">
        <v>81</v>
      </c>
      <c r="BE115" t="s">
        <v>81</v>
      </c>
      <c r="BF115" t="s">
        <v>81</v>
      </c>
      <c r="BG115" t="s">
        <v>1652</v>
      </c>
      <c r="BH115" t="s">
        <v>1653</v>
      </c>
      <c r="BI115" t="s">
        <v>81</v>
      </c>
      <c r="BJ115" t="s">
        <v>81</v>
      </c>
      <c r="BK115" t="s">
        <v>81</v>
      </c>
      <c r="BL115" t="s">
        <v>81</v>
      </c>
      <c r="BM115" t="s">
        <v>81</v>
      </c>
      <c r="BN115" t="s">
        <v>218</v>
      </c>
      <c r="BO115" t="s">
        <v>111</v>
      </c>
      <c r="BP115" t="s">
        <v>112</v>
      </c>
      <c r="BQ115" t="s">
        <v>716</v>
      </c>
      <c r="BR115" t="s">
        <v>81</v>
      </c>
      <c r="BS115" t="s">
        <v>1654</v>
      </c>
      <c r="BT115" s="189" t="str">
        <f>HYPERLINK("https://www.webofscience.com/wos/woscc/full-record/WOS:000218855100010","View Record in Web of Science")</f>
        <v>View Record in Web of Science</v>
      </c>
      <c r="BU115" t="s">
        <v>81</v>
      </c>
      <c r="BV115" t="s">
        <v>81</v>
      </c>
      <c r="BW115" t="s">
        <v>81</v>
      </c>
      <c r="BX115" t="s">
        <v>116</v>
      </c>
    </row>
    <row r="116" spans="1:76" x14ac:dyDescent="0.25">
      <c r="A116" t="s">
        <v>77</v>
      </c>
      <c r="B116" t="s">
        <v>77</v>
      </c>
      <c r="C116" t="s">
        <v>77</v>
      </c>
      <c r="D116" t="s">
        <v>77</v>
      </c>
      <c r="E116" t="s">
        <v>1655</v>
      </c>
      <c r="F116" t="s">
        <v>1656</v>
      </c>
      <c r="G116" t="s">
        <v>1657</v>
      </c>
      <c r="H116" t="s">
        <v>81</v>
      </c>
      <c r="I116" t="s">
        <v>82</v>
      </c>
      <c r="J116" t="s">
        <v>81</v>
      </c>
      <c r="K116" t="s">
        <v>1658</v>
      </c>
      <c r="L116" t="s">
        <v>81</v>
      </c>
      <c r="M116" t="s">
        <v>81</v>
      </c>
      <c r="N116" t="s">
        <v>81</v>
      </c>
      <c r="O116" t="s">
        <v>81</v>
      </c>
      <c r="P116" t="s">
        <v>81</v>
      </c>
      <c r="Q116" t="s">
        <v>87</v>
      </c>
      <c r="R116" t="s">
        <v>81</v>
      </c>
      <c r="S116" t="s">
        <v>81</v>
      </c>
      <c r="T116" t="s">
        <v>81</v>
      </c>
      <c r="U116" t="s">
        <v>81</v>
      </c>
      <c r="V116" t="s">
        <v>1659</v>
      </c>
      <c r="W116" t="s">
        <v>89</v>
      </c>
      <c r="X116" t="s">
        <v>81</v>
      </c>
      <c r="Y116" t="s">
        <v>81</v>
      </c>
      <c r="Z116" t="s">
        <v>90</v>
      </c>
      <c r="AA116" t="s">
        <v>91</v>
      </c>
      <c r="AB116" t="s">
        <v>81</v>
      </c>
      <c r="AC116" t="s">
        <v>81</v>
      </c>
      <c r="AD116" t="s">
        <v>81</v>
      </c>
      <c r="AE116" t="s">
        <v>81</v>
      </c>
      <c r="AF116" t="s">
        <v>81</v>
      </c>
      <c r="AG116" t="s">
        <v>1660</v>
      </c>
      <c r="AH116" t="s">
        <v>81</v>
      </c>
      <c r="AI116" t="s">
        <v>81</v>
      </c>
      <c r="AJ116" t="s">
        <v>81</v>
      </c>
      <c r="AK116" t="s">
        <v>81</v>
      </c>
      <c r="AL116" t="s">
        <v>399</v>
      </c>
      <c r="AM116" s="455">
        <v>2</v>
      </c>
      <c r="AN116" s="455">
        <v>2</v>
      </c>
      <c r="AO116" t="s">
        <v>77</v>
      </c>
      <c r="AP116" t="s">
        <v>77</v>
      </c>
      <c r="AQ116" t="s">
        <v>154</v>
      </c>
      <c r="AR116" t="s">
        <v>155</v>
      </c>
      <c r="AS116" t="s">
        <v>156</v>
      </c>
      <c r="AT116" t="s">
        <v>101</v>
      </c>
      <c r="AU116" t="s">
        <v>81</v>
      </c>
      <c r="AV116" t="s">
        <v>81</v>
      </c>
      <c r="AW116" t="s">
        <v>102</v>
      </c>
      <c r="AX116" t="s">
        <v>103</v>
      </c>
      <c r="AY116" t="s">
        <v>169</v>
      </c>
      <c r="AZ116" t="s">
        <v>169</v>
      </c>
      <c r="BA116" t="s">
        <v>96</v>
      </c>
      <c r="BB116" t="s">
        <v>96</v>
      </c>
      <c r="BC116" t="s">
        <v>81</v>
      </c>
      <c r="BD116" t="s">
        <v>81</v>
      </c>
      <c r="BE116" t="s">
        <v>81</v>
      </c>
      <c r="BF116" t="s">
        <v>81</v>
      </c>
      <c r="BG116" t="s">
        <v>316</v>
      </c>
      <c r="BH116" t="s">
        <v>670</v>
      </c>
      <c r="BI116" t="s">
        <v>81</v>
      </c>
      <c r="BJ116" t="s">
        <v>81</v>
      </c>
      <c r="BK116" t="s">
        <v>81</v>
      </c>
      <c r="BL116" t="s">
        <v>81</v>
      </c>
      <c r="BM116" t="s">
        <v>81</v>
      </c>
      <c r="BN116" t="s">
        <v>153</v>
      </c>
      <c r="BO116" t="s">
        <v>111</v>
      </c>
      <c r="BP116" t="s">
        <v>112</v>
      </c>
      <c r="BQ116" t="s">
        <v>408</v>
      </c>
      <c r="BR116" t="s">
        <v>81</v>
      </c>
      <c r="BS116" t="s">
        <v>1661</v>
      </c>
      <c r="BT116" s="190" t="str">
        <f>HYPERLINK("https://www.webofscience.com/wos/woscc/full-record/WOS:000218847000005","View Record in Web of Science")</f>
        <v>View Record in Web of Science</v>
      </c>
      <c r="BU116" t="s">
        <v>81</v>
      </c>
      <c r="BV116" t="s">
        <v>81</v>
      </c>
      <c r="BW116" t="s">
        <v>81</v>
      </c>
      <c r="BX116" t="s">
        <v>116</v>
      </c>
    </row>
    <row r="117" spans="1:76" x14ac:dyDescent="0.25">
      <c r="A117" t="s">
        <v>77</v>
      </c>
      <c r="B117" t="s">
        <v>77</v>
      </c>
      <c r="C117" t="s">
        <v>77</v>
      </c>
      <c r="D117" t="s">
        <v>77</v>
      </c>
      <c r="E117" t="s">
        <v>1662</v>
      </c>
      <c r="F117" t="s">
        <v>1663</v>
      </c>
      <c r="G117" t="s">
        <v>1664</v>
      </c>
      <c r="H117" t="s">
        <v>81</v>
      </c>
      <c r="I117" t="s">
        <v>82</v>
      </c>
      <c r="J117" t="s">
        <v>81</v>
      </c>
      <c r="K117" t="s">
        <v>1665</v>
      </c>
      <c r="L117" t="s">
        <v>81</v>
      </c>
      <c r="M117" t="s">
        <v>81</v>
      </c>
      <c r="N117" t="s">
        <v>81</v>
      </c>
      <c r="O117" t="s">
        <v>81</v>
      </c>
      <c r="P117" t="s">
        <v>81</v>
      </c>
      <c r="Q117" t="s">
        <v>87</v>
      </c>
      <c r="R117" t="s">
        <v>81</v>
      </c>
      <c r="S117" t="s">
        <v>81</v>
      </c>
      <c r="T117" t="s">
        <v>81</v>
      </c>
      <c r="U117" t="s">
        <v>81</v>
      </c>
      <c r="V117" t="s">
        <v>1666</v>
      </c>
      <c r="W117" t="s">
        <v>89</v>
      </c>
      <c r="X117" t="s">
        <v>81</v>
      </c>
      <c r="Y117" t="s">
        <v>81</v>
      </c>
      <c r="Z117" t="s">
        <v>90</v>
      </c>
      <c r="AA117" t="s">
        <v>91</v>
      </c>
      <c r="AB117" t="s">
        <v>81</v>
      </c>
      <c r="AC117" t="s">
        <v>81</v>
      </c>
      <c r="AD117" t="s">
        <v>81</v>
      </c>
      <c r="AE117" t="s">
        <v>81</v>
      </c>
      <c r="AF117" t="s">
        <v>81</v>
      </c>
      <c r="AG117" t="s">
        <v>1667</v>
      </c>
      <c r="AH117" t="s">
        <v>81</v>
      </c>
      <c r="AI117" t="s">
        <v>81</v>
      </c>
      <c r="AJ117" t="s">
        <v>81</v>
      </c>
      <c r="AK117" t="s">
        <v>81</v>
      </c>
      <c r="AL117" t="s">
        <v>189</v>
      </c>
      <c r="AM117" s="455">
        <v>1</v>
      </c>
      <c r="AN117" s="455">
        <v>3</v>
      </c>
      <c r="AO117" t="s">
        <v>77</v>
      </c>
      <c r="AP117" t="s">
        <v>77</v>
      </c>
      <c r="AQ117" t="s">
        <v>154</v>
      </c>
      <c r="AR117" t="s">
        <v>155</v>
      </c>
      <c r="AS117" t="s">
        <v>156</v>
      </c>
      <c r="AT117" t="s">
        <v>101</v>
      </c>
      <c r="AU117" t="s">
        <v>81</v>
      </c>
      <c r="AV117" t="s">
        <v>81</v>
      </c>
      <c r="AW117" t="s">
        <v>102</v>
      </c>
      <c r="AX117" t="s">
        <v>103</v>
      </c>
      <c r="AY117" t="s">
        <v>169</v>
      </c>
      <c r="AZ117" t="s">
        <v>169</v>
      </c>
      <c r="BA117" t="s">
        <v>96</v>
      </c>
      <c r="BB117" t="s">
        <v>106</v>
      </c>
      <c r="BC117" t="s">
        <v>81</v>
      </c>
      <c r="BD117" t="s">
        <v>81</v>
      </c>
      <c r="BE117" t="s">
        <v>81</v>
      </c>
      <c r="BF117" t="s">
        <v>81</v>
      </c>
      <c r="BG117" t="s">
        <v>1150</v>
      </c>
      <c r="BH117" t="s">
        <v>555</v>
      </c>
      <c r="BI117" t="s">
        <v>81</v>
      </c>
      <c r="BJ117" t="s">
        <v>81</v>
      </c>
      <c r="BK117" t="s">
        <v>81</v>
      </c>
      <c r="BL117" t="s">
        <v>81</v>
      </c>
      <c r="BM117" t="s">
        <v>81</v>
      </c>
      <c r="BN117" t="s">
        <v>385</v>
      </c>
      <c r="BO117" t="s">
        <v>111</v>
      </c>
      <c r="BP117" t="s">
        <v>112</v>
      </c>
      <c r="BQ117" t="s">
        <v>173</v>
      </c>
      <c r="BR117" t="s">
        <v>81</v>
      </c>
      <c r="BS117" t="s">
        <v>1668</v>
      </c>
      <c r="BT117" s="191" t="str">
        <f>HYPERLINK("https://www.webofscience.com/wos/woscc/full-record/WOS:000218848700005","View Record in Web of Science")</f>
        <v>View Record in Web of Science</v>
      </c>
      <c r="BU117" t="s">
        <v>81</v>
      </c>
      <c r="BV117" t="s">
        <v>81</v>
      </c>
      <c r="BW117" t="s">
        <v>81</v>
      </c>
      <c r="BX117" t="s">
        <v>116</v>
      </c>
    </row>
    <row r="118" spans="1:76" x14ac:dyDescent="0.25">
      <c r="A118" t="s">
        <v>77</v>
      </c>
      <c r="B118" t="s">
        <v>77</v>
      </c>
      <c r="C118" t="s">
        <v>77</v>
      </c>
      <c r="D118" t="s">
        <v>77</v>
      </c>
      <c r="E118" t="s">
        <v>1669</v>
      </c>
      <c r="F118" t="s">
        <v>1670</v>
      </c>
      <c r="G118" t="s">
        <v>1671</v>
      </c>
      <c r="H118" t="s">
        <v>81</v>
      </c>
      <c r="I118" t="s">
        <v>82</v>
      </c>
      <c r="J118" t="s">
        <v>1672</v>
      </c>
      <c r="K118" t="s">
        <v>1673</v>
      </c>
      <c r="L118" t="s">
        <v>81</v>
      </c>
      <c r="M118" t="s">
        <v>81</v>
      </c>
      <c r="N118" t="s">
        <v>1466</v>
      </c>
      <c r="O118" t="s">
        <v>1674</v>
      </c>
      <c r="P118" t="s">
        <v>124</v>
      </c>
      <c r="Q118" t="s">
        <v>87</v>
      </c>
      <c r="R118" t="s">
        <v>81</v>
      </c>
      <c r="S118" t="s">
        <v>81</v>
      </c>
      <c r="T118" t="s">
        <v>81</v>
      </c>
      <c r="U118" t="s">
        <v>81</v>
      </c>
      <c r="V118" t="s">
        <v>1675</v>
      </c>
      <c r="W118" t="s">
        <v>89</v>
      </c>
      <c r="X118" t="s">
        <v>81</v>
      </c>
      <c r="Y118" t="s">
        <v>81</v>
      </c>
      <c r="Z118" t="s">
        <v>90</v>
      </c>
      <c r="AA118" t="s">
        <v>91</v>
      </c>
      <c r="AB118" t="s">
        <v>81</v>
      </c>
      <c r="AC118" t="s">
        <v>81</v>
      </c>
      <c r="AD118" t="s">
        <v>81</v>
      </c>
      <c r="AE118" t="s">
        <v>81</v>
      </c>
      <c r="AF118" t="s">
        <v>81</v>
      </c>
      <c r="AG118" t="s">
        <v>1676</v>
      </c>
      <c r="AH118" t="s">
        <v>506</v>
      </c>
      <c r="AI118" t="s">
        <v>81</v>
      </c>
      <c r="AJ118" t="s">
        <v>81</v>
      </c>
      <c r="AK118" t="s">
        <v>81</v>
      </c>
      <c r="AL118" t="s">
        <v>95</v>
      </c>
      <c r="AM118" s="455">
        <v>2</v>
      </c>
      <c r="AN118" s="455">
        <v>2</v>
      </c>
      <c r="AO118" t="s">
        <v>77</v>
      </c>
      <c r="AP118" t="s">
        <v>543</v>
      </c>
      <c r="AQ118" t="s">
        <v>131</v>
      </c>
      <c r="AR118" t="s">
        <v>132</v>
      </c>
      <c r="AS118" t="s">
        <v>133</v>
      </c>
      <c r="AT118" t="s">
        <v>81</v>
      </c>
      <c r="AU118" t="s">
        <v>101</v>
      </c>
      <c r="AV118" t="s">
        <v>81</v>
      </c>
      <c r="AW118" t="s">
        <v>102</v>
      </c>
      <c r="AX118" t="s">
        <v>103</v>
      </c>
      <c r="AY118" t="s">
        <v>669</v>
      </c>
      <c r="AZ118" t="s">
        <v>669</v>
      </c>
      <c r="BA118" t="s">
        <v>136</v>
      </c>
      <c r="BB118" t="s">
        <v>106</v>
      </c>
      <c r="BC118" t="s">
        <v>81</v>
      </c>
      <c r="BD118" t="s">
        <v>81</v>
      </c>
      <c r="BE118" t="s">
        <v>81</v>
      </c>
      <c r="BF118" t="s">
        <v>81</v>
      </c>
      <c r="BG118" t="s">
        <v>96</v>
      </c>
      <c r="BH118" t="s">
        <v>351</v>
      </c>
      <c r="BI118" t="s">
        <v>81</v>
      </c>
      <c r="BJ118" t="s">
        <v>1677</v>
      </c>
      <c r="BK118" s="192" t="str">
        <f>HYPERLINK("http://dx.doi.org/10.52950/ES.2021.10.2.001","http://dx.doi.org/10.52950/ES.2021.10.2.001")</f>
        <v>http://dx.doi.org/10.52950/ES.2021.10.2.001</v>
      </c>
      <c r="BL118" t="s">
        <v>81</v>
      </c>
      <c r="BM118" t="s">
        <v>81</v>
      </c>
      <c r="BN118" t="s">
        <v>351</v>
      </c>
      <c r="BO118" t="s">
        <v>111</v>
      </c>
      <c r="BP118" t="s">
        <v>112</v>
      </c>
      <c r="BQ118" t="s">
        <v>772</v>
      </c>
      <c r="BR118" t="s">
        <v>81</v>
      </c>
      <c r="BS118" t="s">
        <v>1678</v>
      </c>
      <c r="BT118" s="193" t="str">
        <f>HYPERLINK("https://www.webofscience.com/wos/woscc/full-record/WOS:000735775500001","View Record in Web of Science")</f>
        <v>View Record in Web of Science</v>
      </c>
      <c r="BU118" t="s">
        <v>115</v>
      </c>
      <c r="BV118" t="s">
        <v>81</v>
      </c>
      <c r="BW118" t="s">
        <v>81</v>
      </c>
      <c r="BX118" t="s">
        <v>116</v>
      </c>
    </row>
    <row r="119" spans="1:76" x14ac:dyDescent="0.25">
      <c r="A119" t="s">
        <v>77</v>
      </c>
      <c r="B119" t="s">
        <v>77</v>
      </c>
      <c r="C119" t="s">
        <v>77</v>
      </c>
      <c r="D119" t="s">
        <v>77</v>
      </c>
      <c r="E119" t="s">
        <v>1679</v>
      </c>
      <c r="F119" t="s">
        <v>1680</v>
      </c>
      <c r="G119" t="s">
        <v>1681</v>
      </c>
      <c r="H119" t="s">
        <v>81</v>
      </c>
      <c r="I119" t="s">
        <v>82</v>
      </c>
      <c r="J119" t="s">
        <v>1682</v>
      </c>
      <c r="K119" t="s">
        <v>1683</v>
      </c>
      <c r="L119" t="s">
        <v>81</v>
      </c>
      <c r="M119" t="s">
        <v>81</v>
      </c>
      <c r="N119" t="s">
        <v>81</v>
      </c>
      <c r="O119" t="s">
        <v>1684</v>
      </c>
      <c r="P119" t="s">
        <v>1685</v>
      </c>
      <c r="Q119" t="s">
        <v>87</v>
      </c>
      <c r="R119" t="s">
        <v>81</v>
      </c>
      <c r="S119" t="s">
        <v>81</v>
      </c>
      <c r="T119" t="s">
        <v>81</v>
      </c>
      <c r="U119" t="s">
        <v>81</v>
      </c>
      <c r="V119" t="s">
        <v>1686</v>
      </c>
      <c r="W119" t="s">
        <v>89</v>
      </c>
      <c r="X119" t="s">
        <v>81</v>
      </c>
      <c r="Y119" t="s">
        <v>81</v>
      </c>
      <c r="Z119" t="s">
        <v>90</v>
      </c>
      <c r="AA119" t="s">
        <v>91</v>
      </c>
      <c r="AB119" t="s">
        <v>81</v>
      </c>
      <c r="AC119" t="s">
        <v>81</v>
      </c>
      <c r="AD119" t="s">
        <v>81</v>
      </c>
      <c r="AE119" t="s">
        <v>81</v>
      </c>
      <c r="AF119" t="s">
        <v>81</v>
      </c>
      <c r="AG119" t="s">
        <v>1687</v>
      </c>
      <c r="AH119" t="s">
        <v>1688</v>
      </c>
      <c r="AI119" t="s">
        <v>1689</v>
      </c>
      <c r="AJ119" t="s">
        <v>81</v>
      </c>
      <c r="AK119" t="s">
        <v>81</v>
      </c>
      <c r="AL119" t="s">
        <v>267</v>
      </c>
      <c r="AM119" s="455">
        <v>0</v>
      </c>
      <c r="AN119" s="455">
        <v>0</v>
      </c>
      <c r="AO119" t="s">
        <v>77</v>
      </c>
      <c r="AP119" t="s">
        <v>234</v>
      </c>
      <c r="AQ119" t="s">
        <v>154</v>
      </c>
      <c r="AR119" t="s">
        <v>155</v>
      </c>
      <c r="AS119" t="s">
        <v>156</v>
      </c>
      <c r="AT119" t="s">
        <v>101</v>
      </c>
      <c r="AU119" t="s">
        <v>81</v>
      </c>
      <c r="AV119" t="s">
        <v>81</v>
      </c>
      <c r="AW119" t="s">
        <v>102</v>
      </c>
      <c r="AX119" t="s">
        <v>103</v>
      </c>
      <c r="AY119" t="s">
        <v>235</v>
      </c>
      <c r="AZ119" t="s">
        <v>235</v>
      </c>
      <c r="BA119" t="s">
        <v>236</v>
      </c>
      <c r="BB119" t="s">
        <v>106</v>
      </c>
      <c r="BC119" t="s">
        <v>81</v>
      </c>
      <c r="BD119" t="s">
        <v>81</v>
      </c>
      <c r="BE119" t="s">
        <v>81</v>
      </c>
      <c r="BF119" t="s">
        <v>81</v>
      </c>
      <c r="BG119" t="s">
        <v>1690</v>
      </c>
      <c r="BH119" t="s">
        <v>1691</v>
      </c>
      <c r="BI119" t="s">
        <v>81</v>
      </c>
      <c r="BJ119" t="s">
        <v>1692</v>
      </c>
      <c r="BK119" s="194" t="str">
        <f>HYPERLINK("http://dx.doi.org/10.20472/ES.2020.9.2.006","http://dx.doi.org/10.20472/ES.2020.9.2.006")</f>
        <v>http://dx.doi.org/10.20472/ES.2020.9.2.006</v>
      </c>
      <c r="BL119" t="s">
        <v>81</v>
      </c>
      <c r="BM119" t="s">
        <v>81</v>
      </c>
      <c r="BN119" t="s">
        <v>351</v>
      </c>
      <c r="BO119" t="s">
        <v>111</v>
      </c>
      <c r="BP119" t="s">
        <v>112</v>
      </c>
      <c r="BQ119" t="s">
        <v>238</v>
      </c>
      <c r="BR119" t="s">
        <v>81</v>
      </c>
      <c r="BS119" t="s">
        <v>1693</v>
      </c>
      <c r="BT119" s="195" t="str">
        <f>HYPERLINK("https://www.webofscience.com/wos/woscc/full-record/WOS:000600905100006","View Record in Web of Science")</f>
        <v>View Record in Web of Science</v>
      </c>
      <c r="BU119" t="s">
        <v>115</v>
      </c>
      <c r="BV119" t="s">
        <v>81</v>
      </c>
      <c r="BW119" t="s">
        <v>81</v>
      </c>
      <c r="BX119" t="s">
        <v>116</v>
      </c>
    </row>
    <row r="120" spans="1:76" x14ac:dyDescent="0.25">
      <c r="A120" t="s">
        <v>77</v>
      </c>
      <c r="B120" t="s">
        <v>77</v>
      </c>
      <c r="C120" t="s">
        <v>77</v>
      </c>
      <c r="D120" t="s">
        <v>77</v>
      </c>
      <c r="E120" t="s">
        <v>1694</v>
      </c>
      <c r="F120" t="s">
        <v>1695</v>
      </c>
      <c r="G120" t="s">
        <v>1696</v>
      </c>
      <c r="H120" t="s">
        <v>81</v>
      </c>
      <c r="I120" t="s">
        <v>82</v>
      </c>
      <c r="J120" t="s">
        <v>1697</v>
      </c>
      <c r="K120" t="s">
        <v>1698</v>
      </c>
      <c r="L120" t="s">
        <v>81</v>
      </c>
      <c r="M120" t="s">
        <v>81</v>
      </c>
      <c r="N120" t="s">
        <v>81</v>
      </c>
      <c r="O120" t="s">
        <v>1699</v>
      </c>
      <c r="P120" t="s">
        <v>1700</v>
      </c>
      <c r="Q120" t="s">
        <v>87</v>
      </c>
      <c r="R120" t="s">
        <v>81</v>
      </c>
      <c r="S120" t="s">
        <v>81</v>
      </c>
      <c r="T120" t="s">
        <v>81</v>
      </c>
      <c r="U120" t="s">
        <v>81</v>
      </c>
      <c r="V120" t="s">
        <v>1701</v>
      </c>
      <c r="W120" t="s">
        <v>89</v>
      </c>
      <c r="X120" t="s">
        <v>81</v>
      </c>
      <c r="Y120" t="s">
        <v>81</v>
      </c>
      <c r="Z120" t="s">
        <v>90</v>
      </c>
      <c r="AA120" t="s">
        <v>91</v>
      </c>
      <c r="AB120" t="s">
        <v>81</v>
      </c>
      <c r="AC120" t="s">
        <v>81</v>
      </c>
      <c r="AD120" t="s">
        <v>81</v>
      </c>
      <c r="AE120" t="s">
        <v>81</v>
      </c>
      <c r="AF120" t="s">
        <v>81</v>
      </c>
      <c r="AG120" t="s">
        <v>1702</v>
      </c>
      <c r="AH120" t="s">
        <v>1703</v>
      </c>
      <c r="AI120" t="s">
        <v>81</v>
      </c>
      <c r="AJ120" t="s">
        <v>81</v>
      </c>
      <c r="AK120" t="s">
        <v>81</v>
      </c>
      <c r="AL120" t="s">
        <v>1101</v>
      </c>
      <c r="AM120" s="455">
        <v>0</v>
      </c>
      <c r="AN120" s="455">
        <v>0</v>
      </c>
      <c r="AO120" t="s">
        <v>77</v>
      </c>
      <c r="AP120" t="s">
        <v>106</v>
      </c>
      <c r="AQ120" t="s">
        <v>154</v>
      </c>
      <c r="AR120" t="s">
        <v>155</v>
      </c>
      <c r="AS120" t="s">
        <v>156</v>
      </c>
      <c r="AT120" t="s">
        <v>101</v>
      </c>
      <c r="AU120" t="s">
        <v>81</v>
      </c>
      <c r="AV120" t="s">
        <v>81</v>
      </c>
      <c r="AW120" t="s">
        <v>102</v>
      </c>
      <c r="AX120" t="s">
        <v>103</v>
      </c>
      <c r="AY120" t="s">
        <v>509</v>
      </c>
      <c r="AZ120" t="s">
        <v>509</v>
      </c>
      <c r="BA120" t="s">
        <v>285</v>
      </c>
      <c r="BB120" t="s">
        <v>106</v>
      </c>
      <c r="BC120" t="s">
        <v>81</v>
      </c>
      <c r="BD120" t="s">
        <v>81</v>
      </c>
      <c r="BE120" t="s">
        <v>81</v>
      </c>
      <c r="BF120" t="s">
        <v>81</v>
      </c>
      <c r="BG120" t="s">
        <v>1704</v>
      </c>
      <c r="BH120" t="s">
        <v>1705</v>
      </c>
      <c r="BI120" t="s">
        <v>81</v>
      </c>
      <c r="BJ120" t="s">
        <v>1706</v>
      </c>
      <c r="BK120" s="196" t="str">
        <f>HYPERLINK("http://dx.doi.org/10.20472/ES.2019.8.2.005","http://dx.doi.org/10.20472/ES.2019.8.2.005")</f>
        <v>http://dx.doi.org/10.20472/ES.2019.8.2.005</v>
      </c>
      <c r="BL120" t="s">
        <v>81</v>
      </c>
      <c r="BM120" t="s">
        <v>81</v>
      </c>
      <c r="BN120" t="s">
        <v>153</v>
      </c>
      <c r="BO120" t="s">
        <v>111</v>
      </c>
      <c r="BP120" t="s">
        <v>112</v>
      </c>
      <c r="BQ120" t="s">
        <v>627</v>
      </c>
      <c r="BR120" t="s">
        <v>81</v>
      </c>
      <c r="BS120" t="s">
        <v>1707</v>
      </c>
      <c r="BT120" s="197" t="str">
        <f>HYPERLINK("https://www.webofscience.com/wos/woscc/full-record/WOS:000503977600005","View Record in Web of Science")</f>
        <v>View Record in Web of Science</v>
      </c>
      <c r="BU120" t="s">
        <v>115</v>
      </c>
      <c r="BV120" t="s">
        <v>81</v>
      </c>
      <c r="BW120" t="s">
        <v>81</v>
      </c>
      <c r="BX120" t="s">
        <v>116</v>
      </c>
    </row>
    <row r="121" spans="1:76" x14ac:dyDescent="0.25">
      <c r="A121" t="s">
        <v>77</v>
      </c>
      <c r="B121" t="s">
        <v>77</v>
      </c>
      <c r="C121" t="s">
        <v>77</v>
      </c>
      <c r="D121" t="s">
        <v>77</v>
      </c>
      <c r="E121" t="s">
        <v>1708</v>
      </c>
      <c r="F121" t="s">
        <v>1709</v>
      </c>
      <c r="G121" t="s">
        <v>1710</v>
      </c>
      <c r="H121" t="s">
        <v>81</v>
      </c>
      <c r="I121" t="s">
        <v>82</v>
      </c>
      <c r="J121" t="s">
        <v>1711</v>
      </c>
      <c r="K121" t="s">
        <v>1712</v>
      </c>
      <c r="L121" t="s">
        <v>81</v>
      </c>
      <c r="M121" t="s">
        <v>81</v>
      </c>
      <c r="N121" t="s">
        <v>81</v>
      </c>
      <c r="O121" t="s">
        <v>1713</v>
      </c>
      <c r="P121" t="s">
        <v>1714</v>
      </c>
      <c r="Q121" t="s">
        <v>87</v>
      </c>
      <c r="R121" t="s">
        <v>81</v>
      </c>
      <c r="S121" t="s">
        <v>81</v>
      </c>
      <c r="T121" t="s">
        <v>81</v>
      </c>
      <c r="U121" t="s">
        <v>81</v>
      </c>
      <c r="V121" t="s">
        <v>1715</v>
      </c>
      <c r="W121" t="s">
        <v>89</v>
      </c>
      <c r="X121" t="s">
        <v>81</v>
      </c>
      <c r="Y121" t="s">
        <v>81</v>
      </c>
      <c r="Z121" t="s">
        <v>90</v>
      </c>
      <c r="AA121" t="s">
        <v>91</v>
      </c>
      <c r="AB121" t="s">
        <v>81</v>
      </c>
      <c r="AC121" t="s">
        <v>81</v>
      </c>
      <c r="AD121" t="s">
        <v>81</v>
      </c>
      <c r="AE121" t="s">
        <v>81</v>
      </c>
      <c r="AF121" t="s">
        <v>81</v>
      </c>
      <c r="AG121" t="s">
        <v>1716</v>
      </c>
      <c r="AH121" t="s">
        <v>1717</v>
      </c>
      <c r="AI121" t="s">
        <v>81</v>
      </c>
      <c r="AJ121" t="s">
        <v>81</v>
      </c>
      <c r="AK121" t="s">
        <v>81</v>
      </c>
      <c r="AL121" t="s">
        <v>267</v>
      </c>
      <c r="AM121" s="455">
        <v>6</v>
      </c>
      <c r="AN121" s="455">
        <v>8</v>
      </c>
      <c r="AO121" t="s">
        <v>77</v>
      </c>
      <c r="AP121" t="s">
        <v>213</v>
      </c>
      <c r="AQ121" t="s">
        <v>131</v>
      </c>
      <c r="AR121" t="s">
        <v>132</v>
      </c>
      <c r="AS121" t="s">
        <v>133</v>
      </c>
      <c r="AT121" t="s">
        <v>81</v>
      </c>
      <c r="AU121" t="s">
        <v>101</v>
      </c>
      <c r="AV121" t="s">
        <v>81</v>
      </c>
      <c r="AW121" t="s">
        <v>102</v>
      </c>
      <c r="AX121" t="s">
        <v>103</v>
      </c>
      <c r="AY121" t="s">
        <v>104</v>
      </c>
      <c r="AZ121" t="s">
        <v>104</v>
      </c>
      <c r="BA121" t="s">
        <v>105</v>
      </c>
      <c r="BB121" t="s">
        <v>96</v>
      </c>
      <c r="BC121" t="s">
        <v>81</v>
      </c>
      <c r="BD121" t="s">
        <v>81</v>
      </c>
      <c r="BE121" t="s">
        <v>81</v>
      </c>
      <c r="BF121" t="s">
        <v>81</v>
      </c>
      <c r="BG121" t="s">
        <v>316</v>
      </c>
      <c r="BH121" t="s">
        <v>399</v>
      </c>
      <c r="BI121" t="s">
        <v>81</v>
      </c>
      <c r="BJ121" t="s">
        <v>1718</v>
      </c>
      <c r="BK121" s="198" t="str">
        <f>HYPERLINK("http://dx.doi.org/10.20472/ES.2018.7.1.004","http://dx.doi.org/10.20472/ES.2018.7.1.004")</f>
        <v>http://dx.doi.org/10.20472/ES.2018.7.1.004</v>
      </c>
      <c r="BL121" t="s">
        <v>81</v>
      </c>
      <c r="BM121" t="s">
        <v>81</v>
      </c>
      <c r="BN121" t="s">
        <v>351</v>
      </c>
      <c r="BO121" t="s">
        <v>111</v>
      </c>
      <c r="BP121" t="s">
        <v>112</v>
      </c>
      <c r="BQ121" t="s">
        <v>641</v>
      </c>
      <c r="BR121" t="s">
        <v>81</v>
      </c>
      <c r="BS121" t="s">
        <v>1719</v>
      </c>
      <c r="BT121" s="199" t="str">
        <f>HYPERLINK("https://www.webofscience.com/wos/woscc/full-record/WOS:000432932500004","View Record in Web of Science")</f>
        <v>View Record in Web of Science</v>
      </c>
      <c r="BU121" t="s">
        <v>115</v>
      </c>
      <c r="BV121" t="s">
        <v>81</v>
      </c>
      <c r="BW121" t="s">
        <v>81</v>
      </c>
      <c r="BX121" t="s">
        <v>116</v>
      </c>
    </row>
    <row r="122" spans="1:76" x14ac:dyDescent="0.25">
      <c r="A122" t="s">
        <v>77</v>
      </c>
      <c r="B122" t="s">
        <v>77</v>
      </c>
      <c r="C122" t="s">
        <v>77</v>
      </c>
      <c r="D122" t="s">
        <v>77</v>
      </c>
      <c r="E122" t="s">
        <v>1720</v>
      </c>
      <c r="F122" t="s">
        <v>1721</v>
      </c>
      <c r="G122" t="s">
        <v>1722</v>
      </c>
      <c r="H122" t="s">
        <v>81</v>
      </c>
      <c r="I122" t="s">
        <v>82</v>
      </c>
      <c r="J122" t="s">
        <v>1723</v>
      </c>
      <c r="K122" t="s">
        <v>1724</v>
      </c>
      <c r="L122" t="s">
        <v>81</v>
      </c>
      <c r="M122" t="s">
        <v>81</v>
      </c>
      <c r="N122" t="s">
        <v>81</v>
      </c>
      <c r="O122" t="s">
        <v>1725</v>
      </c>
      <c r="P122" t="s">
        <v>1726</v>
      </c>
      <c r="Q122" t="s">
        <v>87</v>
      </c>
      <c r="R122" t="s">
        <v>81</v>
      </c>
      <c r="S122" t="s">
        <v>81</v>
      </c>
      <c r="T122" t="s">
        <v>81</v>
      </c>
      <c r="U122" t="s">
        <v>81</v>
      </c>
      <c r="V122" t="s">
        <v>1727</v>
      </c>
      <c r="W122" t="s">
        <v>89</v>
      </c>
      <c r="X122" t="s">
        <v>81</v>
      </c>
      <c r="Y122" t="s">
        <v>81</v>
      </c>
      <c r="Z122" t="s">
        <v>90</v>
      </c>
      <c r="AA122" t="s">
        <v>91</v>
      </c>
      <c r="AB122" t="s">
        <v>81</v>
      </c>
      <c r="AC122" t="s">
        <v>81</v>
      </c>
      <c r="AD122" t="s">
        <v>81</v>
      </c>
      <c r="AE122" t="s">
        <v>81</v>
      </c>
      <c r="AF122" t="s">
        <v>81</v>
      </c>
      <c r="AG122" t="s">
        <v>1728</v>
      </c>
      <c r="AH122" t="s">
        <v>1729</v>
      </c>
      <c r="AI122" t="s">
        <v>1730</v>
      </c>
      <c r="AJ122" t="s">
        <v>1731</v>
      </c>
      <c r="AK122" t="s">
        <v>81</v>
      </c>
      <c r="AL122" t="s">
        <v>686</v>
      </c>
      <c r="AM122" s="455">
        <v>4</v>
      </c>
      <c r="AN122" s="455">
        <v>4</v>
      </c>
      <c r="AO122" t="s">
        <v>77</v>
      </c>
      <c r="AP122" t="s">
        <v>567</v>
      </c>
      <c r="AQ122" t="s">
        <v>154</v>
      </c>
      <c r="AR122" t="s">
        <v>155</v>
      </c>
      <c r="AS122" t="s">
        <v>156</v>
      </c>
      <c r="AT122" t="s">
        <v>101</v>
      </c>
      <c r="AU122" t="s">
        <v>81</v>
      </c>
      <c r="AV122" t="s">
        <v>81</v>
      </c>
      <c r="AW122" t="s">
        <v>102</v>
      </c>
      <c r="AX122" t="s">
        <v>103</v>
      </c>
      <c r="AY122" t="s">
        <v>317</v>
      </c>
      <c r="AZ122" t="s">
        <v>317</v>
      </c>
      <c r="BA122" t="s">
        <v>234</v>
      </c>
      <c r="BB122" t="s">
        <v>96</v>
      </c>
      <c r="BC122" t="s">
        <v>81</v>
      </c>
      <c r="BD122" t="s">
        <v>81</v>
      </c>
      <c r="BE122" t="s">
        <v>81</v>
      </c>
      <c r="BF122" t="s">
        <v>81</v>
      </c>
      <c r="BG122" t="s">
        <v>96</v>
      </c>
      <c r="BH122" t="s">
        <v>351</v>
      </c>
      <c r="BI122" t="s">
        <v>81</v>
      </c>
      <c r="BJ122" t="s">
        <v>1732</v>
      </c>
      <c r="BK122" s="200" t="str">
        <f>HYPERLINK("http://dx.doi.org/10.20472/ES.2017.6.1.001","http://dx.doi.org/10.20472/ES.2017.6.1.001")</f>
        <v>http://dx.doi.org/10.20472/ES.2017.6.1.001</v>
      </c>
      <c r="BL122" t="s">
        <v>81</v>
      </c>
      <c r="BM122" t="s">
        <v>81</v>
      </c>
      <c r="BN122" t="s">
        <v>351</v>
      </c>
      <c r="BO122" t="s">
        <v>111</v>
      </c>
      <c r="BP122" t="s">
        <v>112</v>
      </c>
      <c r="BQ122" t="s">
        <v>815</v>
      </c>
      <c r="BR122" t="s">
        <v>81</v>
      </c>
      <c r="BS122" t="s">
        <v>1733</v>
      </c>
      <c r="BT122" s="201" t="str">
        <f>HYPERLINK("https://www.webofscience.com/wos/woscc/full-record/WOS:000401912700001","View Record in Web of Science")</f>
        <v>View Record in Web of Science</v>
      </c>
      <c r="BU122" t="s">
        <v>115</v>
      </c>
      <c r="BV122" t="s">
        <v>81</v>
      </c>
      <c r="BW122" t="s">
        <v>81</v>
      </c>
      <c r="BX122" t="s">
        <v>116</v>
      </c>
    </row>
    <row r="123" spans="1:76" x14ac:dyDescent="0.25">
      <c r="A123" t="s">
        <v>77</v>
      </c>
      <c r="B123" t="s">
        <v>77</v>
      </c>
      <c r="C123" t="s">
        <v>77</v>
      </c>
      <c r="D123" t="s">
        <v>77</v>
      </c>
      <c r="E123" t="s">
        <v>1734</v>
      </c>
      <c r="F123" t="s">
        <v>1735</v>
      </c>
      <c r="G123" t="s">
        <v>1736</v>
      </c>
      <c r="H123" t="s">
        <v>81</v>
      </c>
      <c r="I123" t="s">
        <v>82</v>
      </c>
      <c r="J123" t="s">
        <v>1737</v>
      </c>
      <c r="K123" t="s">
        <v>81</v>
      </c>
      <c r="L123" t="s">
        <v>81</v>
      </c>
      <c r="M123" t="s">
        <v>81</v>
      </c>
      <c r="N123" t="s">
        <v>81</v>
      </c>
      <c r="O123" t="s">
        <v>1738</v>
      </c>
      <c r="P123" t="s">
        <v>1739</v>
      </c>
      <c r="Q123" t="s">
        <v>87</v>
      </c>
      <c r="R123" t="s">
        <v>81</v>
      </c>
      <c r="S123" t="s">
        <v>81</v>
      </c>
      <c r="T123" t="s">
        <v>81</v>
      </c>
      <c r="U123" t="s">
        <v>81</v>
      </c>
      <c r="V123" t="s">
        <v>1740</v>
      </c>
      <c r="W123" t="s">
        <v>89</v>
      </c>
      <c r="X123" t="s">
        <v>81</v>
      </c>
      <c r="Y123" t="s">
        <v>81</v>
      </c>
      <c r="Z123" t="s">
        <v>90</v>
      </c>
      <c r="AA123" t="s">
        <v>91</v>
      </c>
      <c r="AB123" t="s">
        <v>81</v>
      </c>
      <c r="AC123" t="s">
        <v>81</v>
      </c>
      <c r="AD123" t="s">
        <v>81</v>
      </c>
      <c r="AE123" t="s">
        <v>81</v>
      </c>
      <c r="AF123" t="s">
        <v>81</v>
      </c>
      <c r="AG123" t="s">
        <v>1741</v>
      </c>
      <c r="AH123" t="s">
        <v>81</v>
      </c>
      <c r="AI123" t="s">
        <v>81</v>
      </c>
      <c r="AJ123" t="s">
        <v>81</v>
      </c>
      <c r="AK123" t="s">
        <v>81</v>
      </c>
      <c r="AL123" t="s">
        <v>194</v>
      </c>
      <c r="AM123" s="455">
        <v>5</v>
      </c>
      <c r="AN123" s="455">
        <v>5</v>
      </c>
      <c r="AO123" t="s">
        <v>96</v>
      </c>
      <c r="AP123" t="s">
        <v>97</v>
      </c>
      <c r="AQ123" t="s">
        <v>154</v>
      </c>
      <c r="AR123" t="s">
        <v>155</v>
      </c>
      <c r="AS123" t="s">
        <v>156</v>
      </c>
      <c r="AT123" t="s">
        <v>101</v>
      </c>
      <c r="AU123" t="s">
        <v>81</v>
      </c>
      <c r="AV123" t="s">
        <v>81</v>
      </c>
      <c r="AW123" t="s">
        <v>102</v>
      </c>
      <c r="AX123" t="s">
        <v>103</v>
      </c>
      <c r="AY123" t="s">
        <v>352</v>
      </c>
      <c r="AZ123" t="s">
        <v>352</v>
      </c>
      <c r="BA123" t="s">
        <v>189</v>
      </c>
      <c r="BB123" t="s">
        <v>96</v>
      </c>
      <c r="BC123" t="s">
        <v>81</v>
      </c>
      <c r="BD123" t="s">
        <v>81</v>
      </c>
      <c r="BE123" t="s">
        <v>81</v>
      </c>
      <c r="BF123" t="s">
        <v>81</v>
      </c>
      <c r="BG123" t="s">
        <v>96</v>
      </c>
      <c r="BH123" t="s">
        <v>351</v>
      </c>
      <c r="BI123" t="s">
        <v>81</v>
      </c>
      <c r="BJ123" t="s">
        <v>81</v>
      </c>
      <c r="BK123" t="s">
        <v>81</v>
      </c>
      <c r="BL123" t="s">
        <v>81</v>
      </c>
      <c r="BM123" t="s">
        <v>81</v>
      </c>
      <c r="BN123" t="s">
        <v>351</v>
      </c>
      <c r="BO123" t="s">
        <v>111</v>
      </c>
      <c r="BP123" t="s">
        <v>112</v>
      </c>
      <c r="BQ123" t="s">
        <v>1522</v>
      </c>
      <c r="BR123" t="s">
        <v>81</v>
      </c>
      <c r="BS123" t="s">
        <v>1742</v>
      </c>
      <c r="BT123" s="202" t="str">
        <f>HYPERLINK("https://www.webofscience.com/wos/woscc/full-record/WOS:000375775900001","View Record in Web of Science")</f>
        <v>View Record in Web of Science</v>
      </c>
      <c r="BU123" t="s">
        <v>141</v>
      </c>
      <c r="BV123" t="s">
        <v>81</v>
      </c>
      <c r="BW123" t="s">
        <v>81</v>
      </c>
      <c r="BX123" t="s">
        <v>116</v>
      </c>
    </row>
    <row r="124" spans="1:76" x14ac:dyDescent="0.25">
      <c r="A124" t="s">
        <v>77</v>
      </c>
      <c r="B124" t="s">
        <v>77</v>
      </c>
      <c r="C124" t="s">
        <v>77</v>
      </c>
      <c r="D124" t="s">
        <v>77</v>
      </c>
      <c r="E124" t="s">
        <v>1743</v>
      </c>
      <c r="F124" t="s">
        <v>1744</v>
      </c>
      <c r="G124" t="s">
        <v>1745</v>
      </c>
      <c r="H124" t="s">
        <v>81</v>
      </c>
      <c r="I124" t="s">
        <v>82</v>
      </c>
      <c r="J124" t="s">
        <v>1746</v>
      </c>
      <c r="K124" t="s">
        <v>1747</v>
      </c>
      <c r="L124" t="s">
        <v>81</v>
      </c>
      <c r="M124" t="s">
        <v>81</v>
      </c>
      <c r="N124" t="s">
        <v>81</v>
      </c>
      <c r="O124" t="s">
        <v>1748</v>
      </c>
      <c r="P124" t="s">
        <v>1749</v>
      </c>
      <c r="Q124" t="s">
        <v>87</v>
      </c>
      <c r="R124" t="s">
        <v>81</v>
      </c>
      <c r="S124" t="s">
        <v>81</v>
      </c>
      <c r="T124" t="s">
        <v>81</v>
      </c>
      <c r="U124" t="s">
        <v>81</v>
      </c>
      <c r="V124" t="s">
        <v>1750</v>
      </c>
      <c r="W124" t="s">
        <v>89</v>
      </c>
      <c r="X124" t="s">
        <v>81</v>
      </c>
      <c r="Y124" t="s">
        <v>81</v>
      </c>
      <c r="Z124" t="s">
        <v>90</v>
      </c>
      <c r="AA124" t="s">
        <v>91</v>
      </c>
      <c r="AB124" t="s">
        <v>81</v>
      </c>
      <c r="AC124" t="s">
        <v>81</v>
      </c>
      <c r="AD124" t="s">
        <v>81</v>
      </c>
      <c r="AE124" t="s">
        <v>81</v>
      </c>
      <c r="AF124" t="s">
        <v>81</v>
      </c>
      <c r="AG124" t="s">
        <v>1751</v>
      </c>
      <c r="AH124" t="s">
        <v>81</v>
      </c>
      <c r="AI124" t="s">
        <v>81</v>
      </c>
      <c r="AJ124" t="s">
        <v>1752</v>
      </c>
      <c r="AK124" t="s">
        <v>81</v>
      </c>
      <c r="AL124" t="s">
        <v>481</v>
      </c>
      <c r="AM124" s="455">
        <v>0</v>
      </c>
      <c r="AN124" s="455">
        <v>0</v>
      </c>
      <c r="AO124" t="s">
        <v>77</v>
      </c>
      <c r="AP124" t="s">
        <v>117</v>
      </c>
      <c r="AQ124" t="s">
        <v>98</v>
      </c>
      <c r="AR124" t="s">
        <v>99</v>
      </c>
      <c r="AS124" t="s">
        <v>100</v>
      </c>
      <c r="AT124" t="s">
        <v>81</v>
      </c>
      <c r="AU124" t="s">
        <v>101</v>
      </c>
      <c r="AV124" t="s">
        <v>81</v>
      </c>
      <c r="AW124" t="s">
        <v>102</v>
      </c>
      <c r="AX124" t="s">
        <v>103</v>
      </c>
      <c r="AY124" t="s">
        <v>352</v>
      </c>
      <c r="AZ124" t="s">
        <v>352</v>
      </c>
      <c r="BA124" t="s">
        <v>189</v>
      </c>
      <c r="BB124" t="s">
        <v>117</v>
      </c>
      <c r="BC124" t="s">
        <v>81</v>
      </c>
      <c r="BD124" t="s">
        <v>81</v>
      </c>
      <c r="BE124" t="s">
        <v>81</v>
      </c>
      <c r="BF124" t="s">
        <v>81</v>
      </c>
      <c r="BG124" t="s">
        <v>130</v>
      </c>
      <c r="BH124" t="s">
        <v>301</v>
      </c>
      <c r="BI124" t="s">
        <v>81</v>
      </c>
      <c r="BJ124" t="s">
        <v>1753</v>
      </c>
      <c r="BK124" s="203" t="str">
        <f>HYPERLINK("http://dx.doi.org/10.20472/ES.2016.5.3.003","http://dx.doi.org/10.20472/ES.2016.5.3.003")</f>
        <v>http://dx.doi.org/10.20472/ES.2016.5.3.003</v>
      </c>
      <c r="BL124" t="s">
        <v>81</v>
      </c>
      <c r="BM124" t="s">
        <v>81</v>
      </c>
      <c r="BN124" t="s">
        <v>351</v>
      </c>
      <c r="BO124" t="s">
        <v>111</v>
      </c>
      <c r="BP124" t="s">
        <v>112</v>
      </c>
      <c r="BQ124" t="s">
        <v>530</v>
      </c>
      <c r="BR124" t="s">
        <v>81</v>
      </c>
      <c r="BS124" t="s">
        <v>1754</v>
      </c>
      <c r="BT124" s="204" t="str">
        <f>HYPERLINK("https://www.webofscience.com/wos/woscc/full-record/WOS:000390197800003","View Record in Web of Science")</f>
        <v>View Record in Web of Science</v>
      </c>
      <c r="BU124" t="s">
        <v>1755</v>
      </c>
      <c r="BV124" t="s">
        <v>81</v>
      </c>
      <c r="BW124" t="s">
        <v>81</v>
      </c>
      <c r="BX124" t="s">
        <v>116</v>
      </c>
    </row>
    <row r="125" spans="1:76" x14ac:dyDescent="0.25">
      <c r="A125" t="s">
        <v>77</v>
      </c>
      <c r="B125" t="s">
        <v>106</v>
      </c>
      <c r="C125" t="s">
        <v>96</v>
      </c>
      <c r="D125" t="s">
        <v>77</v>
      </c>
      <c r="E125" t="s">
        <v>1756</v>
      </c>
      <c r="F125" t="s">
        <v>1757</v>
      </c>
      <c r="G125" t="s">
        <v>1758</v>
      </c>
      <c r="H125" t="s">
        <v>81</v>
      </c>
      <c r="I125" t="s">
        <v>82</v>
      </c>
      <c r="J125" t="s">
        <v>1759</v>
      </c>
      <c r="K125" t="s">
        <v>1760</v>
      </c>
      <c r="L125" t="s">
        <v>81</v>
      </c>
      <c r="M125" t="s">
        <v>81</v>
      </c>
      <c r="N125" t="s">
        <v>81</v>
      </c>
      <c r="O125" t="s">
        <v>1761</v>
      </c>
      <c r="P125" t="s">
        <v>81</v>
      </c>
      <c r="Q125" t="s">
        <v>87</v>
      </c>
      <c r="R125" t="s">
        <v>81</v>
      </c>
      <c r="S125" t="s">
        <v>81</v>
      </c>
      <c r="T125" t="s">
        <v>81</v>
      </c>
      <c r="U125" t="s">
        <v>81</v>
      </c>
      <c r="V125" t="s">
        <v>1762</v>
      </c>
      <c r="W125" t="s">
        <v>89</v>
      </c>
      <c r="X125" t="s">
        <v>81</v>
      </c>
      <c r="Y125" t="s">
        <v>81</v>
      </c>
      <c r="Z125" t="s">
        <v>90</v>
      </c>
      <c r="AA125" t="s">
        <v>91</v>
      </c>
      <c r="AB125" t="s">
        <v>81</v>
      </c>
      <c r="AC125" t="s">
        <v>81</v>
      </c>
      <c r="AD125" t="s">
        <v>81</v>
      </c>
      <c r="AE125" t="s">
        <v>81</v>
      </c>
      <c r="AF125" t="s">
        <v>81</v>
      </c>
      <c r="AG125" t="s">
        <v>1763</v>
      </c>
      <c r="AH125" t="s">
        <v>1764</v>
      </c>
      <c r="AI125" t="s">
        <v>81</v>
      </c>
      <c r="AJ125" t="s">
        <v>81</v>
      </c>
      <c r="AK125" t="s">
        <v>81</v>
      </c>
      <c r="AL125" t="s">
        <v>528</v>
      </c>
      <c r="AM125" s="455">
        <v>2</v>
      </c>
      <c r="AN125" s="455">
        <v>6</v>
      </c>
      <c r="AO125" t="s">
        <v>77</v>
      </c>
      <c r="AP125" t="s">
        <v>96</v>
      </c>
      <c r="AQ125" t="s">
        <v>154</v>
      </c>
      <c r="AR125" t="s">
        <v>155</v>
      </c>
      <c r="AS125" t="s">
        <v>156</v>
      </c>
      <c r="AT125" t="s">
        <v>101</v>
      </c>
      <c r="AU125" t="s">
        <v>81</v>
      </c>
      <c r="AV125" t="s">
        <v>81</v>
      </c>
      <c r="AW125" t="s">
        <v>102</v>
      </c>
      <c r="AX125" t="s">
        <v>103</v>
      </c>
      <c r="AY125" t="s">
        <v>134</v>
      </c>
      <c r="AZ125" t="s">
        <v>134</v>
      </c>
      <c r="BA125" t="s">
        <v>135</v>
      </c>
      <c r="BB125" t="s">
        <v>135</v>
      </c>
      <c r="BC125" t="s">
        <v>81</v>
      </c>
      <c r="BD125" t="s">
        <v>81</v>
      </c>
      <c r="BE125" t="s">
        <v>81</v>
      </c>
      <c r="BF125" t="s">
        <v>81</v>
      </c>
      <c r="BG125" t="s">
        <v>96</v>
      </c>
      <c r="BH125" t="s">
        <v>543</v>
      </c>
      <c r="BI125" t="s">
        <v>81</v>
      </c>
      <c r="BJ125" t="s">
        <v>1765</v>
      </c>
      <c r="BK125" s="205" t="str">
        <f>HYPERLINK("http://dx.doi.org/10.20472/ES.2015.4.4.001","http://dx.doi.org/10.20472/ES.2015.4.4.001")</f>
        <v>http://dx.doi.org/10.20472/ES.2015.4.4.001</v>
      </c>
      <c r="BL125" t="s">
        <v>81</v>
      </c>
      <c r="BM125" t="s">
        <v>81</v>
      </c>
      <c r="BN125" t="s">
        <v>543</v>
      </c>
      <c r="BO125" t="s">
        <v>111</v>
      </c>
      <c r="BP125" t="s">
        <v>112</v>
      </c>
      <c r="BQ125" t="s">
        <v>1295</v>
      </c>
      <c r="BR125" t="s">
        <v>81</v>
      </c>
      <c r="BS125" t="s">
        <v>1766</v>
      </c>
      <c r="BT125" s="206" t="str">
        <f>HYPERLINK("https://www.webofscience.com/wos/woscc/full-record/WOS:000218866300001","View Record in Web of Science")</f>
        <v>View Record in Web of Science</v>
      </c>
      <c r="BU125" t="s">
        <v>141</v>
      </c>
      <c r="BV125" t="s">
        <v>81</v>
      </c>
      <c r="BW125" t="s">
        <v>81</v>
      </c>
      <c r="BX125" t="s">
        <v>116</v>
      </c>
    </row>
    <row r="126" spans="1:76" x14ac:dyDescent="0.25">
      <c r="A126" t="s">
        <v>77</v>
      </c>
      <c r="B126" t="s">
        <v>77</v>
      </c>
      <c r="C126" t="s">
        <v>77</v>
      </c>
      <c r="D126" t="s">
        <v>77</v>
      </c>
      <c r="E126" t="s">
        <v>1767</v>
      </c>
      <c r="F126" t="s">
        <v>1768</v>
      </c>
      <c r="G126" t="s">
        <v>1769</v>
      </c>
      <c r="H126" t="s">
        <v>81</v>
      </c>
      <c r="I126" t="s">
        <v>82</v>
      </c>
      <c r="J126" t="s">
        <v>1770</v>
      </c>
      <c r="K126" t="s">
        <v>1771</v>
      </c>
      <c r="L126" t="s">
        <v>1772</v>
      </c>
      <c r="M126" t="s">
        <v>1773</v>
      </c>
      <c r="N126" t="s">
        <v>1774</v>
      </c>
      <c r="O126" t="s">
        <v>1775</v>
      </c>
      <c r="P126" t="s">
        <v>1251</v>
      </c>
      <c r="Q126" t="s">
        <v>87</v>
      </c>
      <c r="R126" t="s">
        <v>81</v>
      </c>
      <c r="S126" t="s">
        <v>81</v>
      </c>
      <c r="T126" t="s">
        <v>81</v>
      </c>
      <c r="U126" t="s">
        <v>81</v>
      </c>
      <c r="V126" t="s">
        <v>1776</v>
      </c>
      <c r="W126" t="s">
        <v>89</v>
      </c>
      <c r="X126" t="s">
        <v>81</v>
      </c>
      <c r="Y126" t="s">
        <v>81</v>
      </c>
      <c r="Z126" t="s">
        <v>90</v>
      </c>
      <c r="AA126" t="s">
        <v>91</v>
      </c>
      <c r="AB126" t="s">
        <v>81</v>
      </c>
      <c r="AC126" t="s">
        <v>81</v>
      </c>
      <c r="AD126" t="s">
        <v>81</v>
      </c>
      <c r="AE126" t="s">
        <v>81</v>
      </c>
      <c r="AF126" t="s">
        <v>81</v>
      </c>
      <c r="AG126" t="s">
        <v>1777</v>
      </c>
      <c r="AH126" t="s">
        <v>81</v>
      </c>
      <c r="AI126" t="s">
        <v>81</v>
      </c>
      <c r="AJ126" t="s">
        <v>81</v>
      </c>
      <c r="AK126" t="s">
        <v>81</v>
      </c>
      <c r="AL126" t="s">
        <v>153</v>
      </c>
      <c r="AM126" s="455">
        <v>2</v>
      </c>
      <c r="AN126" s="455">
        <v>4</v>
      </c>
      <c r="AO126" t="s">
        <v>77</v>
      </c>
      <c r="AP126" t="s">
        <v>189</v>
      </c>
      <c r="AQ126" t="s">
        <v>154</v>
      </c>
      <c r="AR126" t="s">
        <v>155</v>
      </c>
      <c r="AS126" t="s">
        <v>156</v>
      </c>
      <c r="AT126" t="s">
        <v>101</v>
      </c>
      <c r="AU126" t="s">
        <v>81</v>
      </c>
      <c r="AV126" t="s">
        <v>81</v>
      </c>
      <c r="AW126" t="s">
        <v>102</v>
      </c>
      <c r="AX126" t="s">
        <v>103</v>
      </c>
      <c r="AY126" t="s">
        <v>134</v>
      </c>
      <c r="AZ126" t="s">
        <v>134</v>
      </c>
      <c r="BA126" t="s">
        <v>135</v>
      </c>
      <c r="BB126" t="s">
        <v>106</v>
      </c>
      <c r="BC126" t="s">
        <v>81</v>
      </c>
      <c r="BD126" t="s">
        <v>81</v>
      </c>
      <c r="BE126" t="s">
        <v>81</v>
      </c>
      <c r="BF126" t="s">
        <v>81</v>
      </c>
      <c r="BG126" t="s">
        <v>455</v>
      </c>
      <c r="BH126" t="s">
        <v>233</v>
      </c>
      <c r="BI126" t="s">
        <v>81</v>
      </c>
      <c r="BJ126" t="s">
        <v>1778</v>
      </c>
      <c r="BK126" s="207" t="str">
        <f>HYPERLINK("http://dx.doi.org/10.20472/ES.2015.4.2.005","http://dx.doi.org/10.20472/ES.2015.4.2.005")</f>
        <v>http://dx.doi.org/10.20472/ES.2015.4.2.005</v>
      </c>
      <c r="BL126" t="s">
        <v>81</v>
      </c>
      <c r="BM126" t="s">
        <v>81</v>
      </c>
      <c r="BN126" t="s">
        <v>110</v>
      </c>
      <c r="BO126" t="s">
        <v>111</v>
      </c>
      <c r="BP126" t="s">
        <v>112</v>
      </c>
      <c r="BQ126" t="s">
        <v>139</v>
      </c>
      <c r="BR126" t="s">
        <v>81</v>
      </c>
      <c r="BS126" t="s">
        <v>1779</v>
      </c>
      <c r="BT126" s="208" t="str">
        <f>HYPERLINK("https://www.webofscience.com/wos/woscc/full-record/WOS:000218863600005","View Record in Web of Science")</f>
        <v>View Record in Web of Science</v>
      </c>
      <c r="BU126" t="s">
        <v>141</v>
      </c>
      <c r="BV126" t="s">
        <v>81</v>
      </c>
      <c r="BW126" t="s">
        <v>81</v>
      </c>
      <c r="BX126" t="s">
        <v>116</v>
      </c>
    </row>
    <row r="127" spans="1:76" x14ac:dyDescent="0.25">
      <c r="A127" t="s">
        <v>77</v>
      </c>
      <c r="B127" t="s">
        <v>77</v>
      </c>
      <c r="C127" t="s">
        <v>77</v>
      </c>
      <c r="D127" t="s">
        <v>77</v>
      </c>
      <c r="E127" t="s">
        <v>1780</v>
      </c>
      <c r="F127" t="s">
        <v>1781</v>
      </c>
      <c r="G127" t="s">
        <v>1782</v>
      </c>
      <c r="H127" t="s">
        <v>81</v>
      </c>
      <c r="I127" t="s">
        <v>82</v>
      </c>
      <c r="J127" t="s">
        <v>1783</v>
      </c>
      <c r="K127" t="s">
        <v>1784</v>
      </c>
      <c r="L127" t="s">
        <v>81</v>
      </c>
      <c r="M127" t="s">
        <v>81</v>
      </c>
      <c r="N127" t="s">
        <v>81</v>
      </c>
      <c r="O127" t="s">
        <v>1785</v>
      </c>
      <c r="P127" t="s">
        <v>1786</v>
      </c>
      <c r="Q127" t="s">
        <v>87</v>
      </c>
      <c r="R127" t="s">
        <v>81</v>
      </c>
      <c r="S127" t="s">
        <v>81</v>
      </c>
      <c r="T127" t="s">
        <v>81</v>
      </c>
      <c r="U127" t="s">
        <v>81</v>
      </c>
      <c r="V127" t="s">
        <v>1787</v>
      </c>
      <c r="W127" t="s">
        <v>89</v>
      </c>
      <c r="X127" t="s">
        <v>81</v>
      </c>
      <c r="Y127" t="s">
        <v>81</v>
      </c>
      <c r="Z127" t="s">
        <v>90</v>
      </c>
      <c r="AA127" t="s">
        <v>91</v>
      </c>
      <c r="AB127" t="s">
        <v>81</v>
      </c>
      <c r="AC127" t="s">
        <v>81</v>
      </c>
      <c r="AD127" t="s">
        <v>81</v>
      </c>
      <c r="AE127" t="s">
        <v>81</v>
      </c>
      <c r="AF127" t="s">
        <v>81</v>
      </c>
      <c r="AG127" t="s">
        <v>1788</v>
      </c>
      <c r="AH127" t="s">
        <v>81</v>
      </c>
      <c r="AI127" t="s">
        <v>1789</v>
      </c>
      <c r="AJ127" t="s">
        <v>81</v>
      </c>
      <c r="AK127" t="s">
        <v>81</v>
      </c>
      <c r="AL127" t="s">
        <v>97</v>
      </c>
      <c r="AM127" s="455">
        <v>2</v>
      </c>
      <c r="AN127" s="455">
        <v>4</v>
      </c>
      <c r="AO127" t="s">
        <v>77</v>
      </c>
      <c r="AP127" t="s">
        <v>96</v>
      </c>
      <c r="AQ127" t="s">
        <v>154</v>
      </c>
      <c r="AR127" t="s">
        <v>155</v>
      </c>
      <c r="AS127" t="s">
        <v>156</v>
      </c>
      <c r="AT127" t="s">
        <v>101</v>
      </c>
      <c r="AU127" t="s">
        <v>81</v>
      </c>
      <c r="AV127" t="s">
        <v>81</v>
      </c>
      <c r="AW127" t="s">
        <v>102</v>
      </c>
      <c r="AX127" t="s">
        <v>103</v>
      </c>
      <c r="AY127" t="s">
        <v>333</v>
      </c>
      <c r="AZ127" t="s">
        <v>333</v>
      </c>
      <c r="BA127" t="s">
        <v>117</v>
      </c>
      <c r="BB127" t="s">
        <v>106</v>
      </c>
      <c r="BC127" t="s">
        <v>81</v>
      </c>
      <c r="BD127" t="s">
        <v>81</v>
      </c>
      <c r="BE127" t="s">
        <v>81</v>
      </c>
      <c r="BF127" t="s">
        <v>81</v>
      </c>
      <c r="BG127" t="s">
        <v>612</v>
      </c>
      <c r="BH127" t="s">
        <v>1167</v>
      </c>
      <c r="BI127" t="s">
        <v>81</v>
      </c>
      <c r="BJ127" t="s">
        <v>81</v>
      </c>
      <c r="BK127" t="s">
        <v>81</v>
      </c>
      <c r="BL127" t="s">
        <v>81</v>
      </c>
      <c r="BM127" t="s">
        <v>81</v>
      </c>
      <c r="BN127" t="s">
        <v>136</v>
      </c>
      <c r="BO127" t="s">
        <v>111</v>
      </c>
      <c r="BP127" t="s">
        <v>112</v>
      </c>
      <c r="BQ127" t="s">
        <v>903</v>
      </c>
      <c r="BR127" t="s">
        <v>81</v>
      </c>
      <c r="BS127" t="s">
        <v>1790</v>
      </c>
      <c r="BT127" s="209" t="str">
        <f>HYPERLINK("https://www.webofscience.com/wos/woscc/full-record/WOS:000218857800003","View Record in Web of Science")</f>
        <v>View Record in Web of Science</v>
      </c>
      <c r="BU127" t="s">
        <v>81</v>
      </c>
      <c r="BV127" t="s">
        <v>81</v>
      </c>
      <c r="BW127" t="s">
        <v>81</v>
      </c>
      <c r="BX127" t="s">
        <v>116</v>
      </c>
    </row>
    <row r="128" spans="1:76" x14ac:dyDescent="0.25">
      <c r="A128" t="s">
        <v>77</v>
      </c>
      <c r="B128" t="s">
        <v>77</v>
      </c>
      <c r="C128" t="s">
        <v>106</v>
      </c>
      <c r="D128" t="s">
        <v>77</v>
      </c>
      <c r="E128" t="s">
        <v>1791</v>
      </c>
      <c r="F128" t="s">
        <v>1792</v>
      </c>
      <c r="G128" t="s">
        <v>1793</v>
      </c>
      <c r="H128" t="s">
        <v>81</v>
      </c>
      <c r="I128" t="s">
        <v>82</v>
      </c>
      <c r="J128" t="s">
        <v>1794</v>
      </c>
      <c r="K128" t="s">
        <v>1795</v>
      </c>
      <c r="L128" t="s">
        <v>81</v>
      </c>
      <c r="M128" t="s">
        <v>81</v>
      </c>
      <c r="N128" t="s">
        <v>81</v>
      </c>
      <c r="O128" t="s">
        <v>1796</v>
      </c>
      <c r="P128" t="s">
        <v>1025</v>
      </c>
      <c r="Q128" t="s">
        <v>87</v>
      </c>
      <c r="R128" t="s">
        <v>81</v>
      </c>
      <c r="S128" t="s">
        <v>81</v>
      </c>
      <c r="T128" t="s">
        <v>81</v>
      </c>
      <c r="U128" t="s">
        <v>81</v>
      </c>
      <c r="V128" t="s">
        <v>1797</v>
      </c>
      <c r="W128" t="s">
        <v>89</v>
      </c>
      <c r="X128" t="s">
        <v>81</v>
      </c>
      <c r="Y128" t="s">
        <v>81</v>
      </c>
      <c r="Z128" t="s">
        <v>90</v>
      </c>
      <c r="AA128" t="s">
        <v>91</v>
      </c>
      <c r="AB128" t="s">
        <v>81</v>
      </c>
      <c r="AC128" t="s">
        <v>81</v>
      </c>
      <c r="AD128" t="s">
        <v>81</v>
      </c>
      <c r="AE128" t="s">
        <v>81</v>
      </c>
      <c r="AF128" t="s">
        <v>81</v>
      </c>
      <c r="AG128" t="s">
        <v>1798</v>
      </c>
      <c r="AH128" t="s">
        <v>1799</v>
      </c>
      <c r="AI128" t="s">
        <v>1800</v>
      </c>
      <c r="AJ128" t="s">
        <v>81</v>
      </c>
      <c r="AK128" t="s">
        <v>81</v>
      </c>
      <c r="AL128" t="s">
        <v>153</v>
      </c>
      <c r="AM128" s="455">
        <v>12</v>
      </c>
      <c r="AN128" s="455">
        <v>12</v>
      </c>
      <c r="AO128" t="s">
        <v>77</v>
      </c>
      <c r="AP128" t="s">
        <v>189</v>
      </c>
      <c r="AQ128" t="s">
        <v>131</v>
      </c>
      <c r="AR128" t="s">
        <v>132</v>
      </c>
      <c r="AS128" t="s">
        <v>133</v>
      </c>
      <c r="AT128" t="s">
        <v>81</v>
      </c>
      <c r="AU128" t="s">
        <v>101</v>
      </c>
      <c r="AV128" t="s">
        <v>81</v>
      </c>
      <c r="AW128" t="s">
        <v>102</v>
      </c>
      <c r="AX128" t="s">
        <v>103</v>
      </c>
      <c r="AY128" t="s">
        <v>214</v>
      </c>
      <c r="AZ128" t="s">
        <v>214</v>
      </c>
      <c r="BA128" t="s">
        <v>213</v>
      </c>
      <c r="BB128" t="s">
        <v>106</v>
      </c>
      <c r="BC128" t="s">
        <v>81</v>
      </c>
      <c r="BD128" t="s">
        <v>81</v>
      </c>
      <c r="BE128" t="s">
        <v>81</v>
      </c>
      <c r="BF128" t="s">
        <v>81</v>
      </c>
      <c r="BG128" t="s">
        <v>1031</v>
      </c>
      <c r="BH128" t="s">
        <v>1032</v>
      </c>
      <c r="BI128" t="s">
        <v>81</v>
      </c>
      <c r="BJ128" t="s">
        <v>1801</v>
      </c>
      <c r="BK128" s="210" t="str">
        <f>HYPERLINK("http://dx.doi.org/10.52950/ES.2022.11.2.008","http://dx.doi.org/10.52950/ES.2022.11.2.008")</f>
        <v>http://dx.doi.org/10.52950/ES.2022.11.2.008</v>
      </c>
      <c r="BL128" t="s">
        <v>81</v>
      </c>
      <c r="BM128" t="s">
        <v>81</v>
      </c>
      <c r="BN128" t="s">
        <v>194</v>
      </c>
      <c r="BO128" t="s">
        <v>111</v>
      </c>
      <c r="BP128" t="s">
        <v>112</v>
      </c>
      <c r="BQ128" t="s">
        <v>219</v>
      </c>
      <c r="BR128" t="s">
        <v>81</v>
      </c>
      <c r="BS128" t="s">
        <v>1802</v>
      </c>
      <c r="BT128" s="211" t="str">
        <f>HYPERLINK("https://www.webofscience.com/wos/woscc/full-record/WOS:000901443200007","View Record in Web of Science")</f>
        <v>View Record in Web of Science</v>
      </c>
      <c r="BU128" t="s">
        <v>115</v>
      </c>
      <c r="BV128" t="s">
        <v>81</v>
      </c>
      <c r="BW128" t="s">
        <v>81</v>
      </c>
      <c r="BX128" t="s">
        <v>116</v>
      </c>
    </row>
    <row r="129" spans="1:76" x14ac:dyDescent="0.25">
      <c r="A129" t="s">
        <v>77</v>
      </c>
      <c r="B129" t="s">
        <v>77</v>
      </c>
      <c r="C129" t="s">
        <v>77</v>
      </c>
      <c r="D129" t="s">
        <v>77</v>
      </c>
      <c r="E129" t="s">
        <v>1803</v>
      </c>
      <c r="F129" t="s">
        <v>1804</v>
      </c>
      <c r="G129" t="s">
        <v>1805</v>
      </c>
      <c r="H129" t="s">
        <v>81</v>
      </c>
      <c r="I129" t="s">
        <v>82</v>
      </c>
      <c r="J129" t="s">
        <v>1806</v>
      </c>
      <c r="K129" t="s">
        <v>1807</v>
      </c>
      <c r="L129" t="s">
        <v>81</v>
      </c>
      <c r="M129" t="s">
        <v>81</v>
      </c>
      <c r="N129" t="s">
        <v>81</v>
      </c>
      <c r="O129" t="s">
        <v>1808</v>
      </c>
      <c r="P129" t="s">
        <v>1162</v>
      </c>
      <c r="Q129" t="s">
        <v>87</v>
      </c>
      <c r="R129" t="s">
        <v>81</v>
      </c>
      <c r="S129" t="s">
        <v>81</v>
      </c>
      <c r="T129" t="s">
        <v>81</v>
      </c>
      <c r="U129" t="s">
        <v>81</v>
      </c>
      <c r="V129" t="s">
        <v>1809</v>
      </c>
      <c r="W129" t="s">
        <v>89</v>
      </c>
      <c r="X129" t="s">
        <v>81</v>
      </c>
      <c r="Y129" t="s">
        <v>81</v>
      </c>
      <c r="Z129" t="s">
        <v>90</v>
      </c>
      <c r="AA129" t="s">
        <v>91</v>
      </c>
      <c r="AB129" t="s">
        <v>81</v>
      </c>
      <c r="AC129" t="s">
        <v>81</v>
      </c>
      <c r="AD129" t="s">
        <v>81</v>
      </c>
      <c r="AE129" t="s">
        <v>81</v>
      </c>
      <c r="AF129" t="s">
        <v>81</v>
      </c>
      <c r="AG129" t="s">
        <v>1810</v>
      </c>
      <c r="AH129" t="s">
        <v>1811</v>
      </c>
      <c r="AI129" t="s">
        <v>81</v>
      </c>
      <c r="AJ129" t="s">
        <v>81</v>
      </c>
      <c r="AK129" t="s">
        <v>81</v>
      </c>
      <c r="AL129" t="s">
        <v>651</v>
      </c>
      <c r="AM129" s="455">
        <v>1</v>
      </c>
      <c r="AN129" s="455">
        <v>1</v>
      </c>
      <c r="AO129" t="s">
        <v>77</v>
      </c>
      <c r="AP129" t="s">
        <v>157</v>
      </c>
      <c r="AQ129" t="s">
        <v>131</v>
      </c>
      <c r="AR129" t="s">
        <v>132</v>
      </c>
      <c r="AS129" t="s">
        <v>133</v>
      </c>
      <c r="AT129" t="s">
        <v>81</v>
      </c>
      <c r="AU129" t="s">
        <v>101</v>
      </c>
      <c r="AV129" t="s">
        <v>81</v>
      </c>
      <c r="AW129" t="s">
        <v>102</v>
      </c>
      <c r="AX129" t="s">
        <v>103</v>
      </c>
      <c r="AY129" t="s">
        <v>669</v>
      </c>
      <c r="AZ129" t="s">
        <v>669</v>
      </c>
      <c r="BA129" t="s">
        <v>136</v>
      </c>
      <c r="BB129" t="s">
        <v>96</v>
      </c>
      <c r="BC129" t="s">
        <v>81</v>
      </c>
      <c r="BD129" t="s">
        <v>81</v>
      </c>
      <c r="BE129" t="s">
        <v>81</v>
      </c>
      <c r="BF129" t="s">
        <v>81</v>
      </c>
      <c r="BG129" t="s">
        <v>1338</v>
      </c>
      <c r="BH129" t="s">
        <v>1812</v>
      </c>
      <c r="BI129" t="s">
        <v>81</v>
      </c>
      <c r="BJ129" t="s">
        <v>1813</v>
      </c>
      <c r="BK129" s="212" t="str">
        <f>HYPERLINK("http://dx.doi.org/10.52950/ES.2021.10.1.008","http://dx.doi.org/10.52950/ES.2021.10.1.008")</f>
        <v>http://dx.doi.org/10.52950/ES.2021.10.1.008</v>
      </c>
      <c r="BL129" t="s">
        <v>81</v>
      </c>
      <c r="BM129" t="s">
        <v>81</v>
      </c>
      <c r="BN129" t="s">
        <v>218</v>
      </c>
      <c r="BO129" t="s">
        <v>111</v>
      </c>
      <c r="BP129" t="s">
        <v>112</v>
      </c>
      <c r="BQ129" t="s">
        <v>672</v>
      </c>
      <c r="BR129" t="s">
        <v>81</v>
      </c>
      <c r="BS129" t="s">
        <v>1814</v>
      </c>
      <c r="BT129" s="213" t="str">
        <f>HYPERLINK("https://www.webofscience.com/wos/woscc/full-record/WOS:000703061400008","View Record in Web of Science")</f>
        <v>View Record in Web of Science</v>
      </c>
      <c r="BU129" t="s">
        <v>115</v>
      </c>
      <c r="BV129" t="s">
        <v>81</v>
      </c>
      <c r="BW129" t="s">
        <v>81</v>
      </c>
      <c r="BX129" t="s">
        <v>116</v>
      </c>
    </row>
    <row r="130" spans="1:76" x14ac:dyDescent="0.25">
      <c r="A130" t="s">
        <v>77</v>
      </c>
      <c r="B130" t="s">
        <v>77</v>
      </c>
      <c r="C130" t="s">
        <v>77</v>
      </c>
      <c r="D130" t="s">
        <v>77</v>
      </c>
      <c r="E130" t="s">
        <v>1815</v>
      </c>
      <c r="F130" t="s">
        <v>1816</v>
      </c>
      <c r="G130" t="s">
        <v>1817</v>
      </c>
      <c r="H130" t="s">
        <v>81</v>
      </c>
      <c r="I130" t="s">
        <v>82</v>
      </c>
      <c r="J130" t="s">
        <v>1818</v>
      </c>
      <c r="K130" t="s">
        <v>1819</v>
      </c>
      <c r="L130" t="s">
        <v>81</v>
      </c>
      <c r="M130" t="s">
        <v>81</v>
      </c>
      <c r="N130" t="s">
        <v>81</v>
      </c>
      <c r="O130" t="s">
        <v>1820</v>
      </c>
      <c r="P130" t="s">
        <v>1821</v>
      </c>
      <c r="Q130" t="s">
        <v>87</v>
      </c>
      <c r="R130" t="s">
        <v>81</v>
      </c>
      <c r="S130" t="s">
        <v>81</v>
      </c>
      <c r="T130" t="s">
        <v>81</v>
      </c>
      <c r="U130" t="s">
        <v>81</v>
      </c>
      <c r="V130" t="s">
        <v>1822</v>
      </c>
      <c r="W130" t="s">
        <v>89</v>
      </c>
      <c r="X130" t="s">
        <v>81</v>
      </c>
      <c r="Y130" t="s">
        <v>81</v>
      </c>
      <c r="Z130" t="s">
        <v>90</v>
      </c>
      <c r="AA130" t="s">
        <v>91</v>
      </c>
      <c r="AB130" t="s">
        <v>81</v>
      </c>
      <c r="AC130" t="s">
        <v>81</v>
      </c>
      <c r="AD130" t="s">
        <v>81</v>
      </c>
      <c r="AE130" t="s">
        <v>81</v>
      </c>
      <c r="AF130" t="s">
        <v>81</v>
      </c>
      <c r="AG130" t="s">
        <v>1823</v>
      </c>
      <c r="AH130" t="s">
        <v>1824</v>
      </c>
      <c r="AI130" t="s">
        <v>1825</v>
      </c>
      <c r="AJ130" t="s">
        <v>1826</v>
      </c>
      <c r="AK130" t="s">
        <v>81</v>
      </c>
      <c r="AL130" t="s">
        <v>332</v>
      </c>
      <c r="AM130" s="455">
        <v>0</v>
      </c>
      <c r="AN130" s="455">
        <v>2</v>
      </c>
      <c r="AO130" t="s">
        <v>77</v>
      </c>
      <c r="AP130" t="s">
        <v>234</v>
      </c>
      <c r="AQ130" t="s">
        <v>154</v>
      </c>
      <c r="AR130" t="s">
        <v>155</v>
      </c>
      <c r="AS130" t="s">
        <v>156</v>
      </c>
      <c r="AT130" t="s">
        <v>101</v>
      </c>
      <c r="AU130" t="s">
        <v>81</v>
      </c>
      <c r="AV130" t="s">
        <v>81</v>
      </c>
      <c r="AW130" t="s">
        <v>102</v>
      </c>
      <c r="AX130" t="s">
        <v>103</v>
      </c>
      <c r="AY130" t="s">
        <v>235</v>
      </c>
      <c r="AZ130" t="s">
        <v>235</v>
      </c>
      <c r="BA130" t="s">
        <v>236</v>
      </c>
      <c r="BB130" t="s">
        <v>96</v>
      </c>
      <c r="BC130" t="s">
        <v>81</v>
      </c>
      <c r="BD130" t="s">
        <v>81</v>
      </c>
      <c r="BE130" t="s">
        <v>81</v>
      </c>
      <c r="BF130" t="s">
        <v>81</v>
      </c>
      <c r="BG130" t="s">
        <v>96</v>
      </c>
      <c r="BH130" t="s">
        <v>385</v>
      </c>
      <c r="BI130" t="s">
        <v>81</v>
      </c>
      <c r="BJ130" t="s">
        <v>1827</v>
      </c>
      <c r="BK130" s="214" t="str">
        <f>HYPERLINK("http://dx.doi.org/10.20472/ES.2020.9.1.001","http://dx.doi.org/10.20472/ES.2020.9.1.001")</f>
        <v>http://dx.doi.org/10.20472/ES.2020.9.1.001</v>
      </c>
      <c r="BL130" t="s">
        <v>81</v>
      </c>
      <c r="BM130" t="s">
        <v>81</v>
      </c>
      <c r="BN130" t="s">
        <v>385</v>
      </c>
      <c r="BO130" t="s">
        <v>111</v>
      </c>
      <c r="BP130" t="s">
        <v>112</v>
      </c>
      <c r="BQ130" t="s">
        <v>614</v>
      </c>
      <c r="BR130" t="s">
        <v>81</v>
      </c>
      <c r="BS130" t="s">
        <v>1828</v>
      </c>
      <c r="BT130" s="215" t="str">
        <f>HYPERLINK("https://www.webofscience.com/wos/woscc/full-record/WOS:000543252500001","View Record in Web of Science")</f>
        <v>View Record in Web of Science</v>
      </c>
      <c r="BU130" t="s">
        <v>115</v>
      </c>
      <c r="BV130" t="s">
        <v>81</v>
      </c>
      <c r="BW130" t="s">
        <v>81</v>
      </c>
      <c r="BX130" t="s">
        <v>116</v>
      </c>
    </row>
    <row r="131" spans="1:76" x14ac:dyDescent="0.25">
      <c r="A131" t="s">
        <v>77</v>
      </c>
      <c r="B131" t="s">
        <v>77</v>
      </c>
      <c r="C131" t="s">
        <v>77</v>
      </c>
      <c r="D131" t="s">
        <v>77</v>
      </c>
      <c r="E131" t="s">
        <v>1829</v>
      </c>
      <c r="F131" t="s">
        <v>1830</v>
      </c>
      <c r="G131" t="s">
        <v>1831</v>
      </c>
      <c r="H131" t="s">
        <v>81</v>
      </c>
      <c r="I131" t="s">
        <v>82</v>
      </c>
      <c r="J131" t="s">
        <v>1832</v>
      </c>
      <c r="K131" t="s">
        <v>1833</v>
      </c>
      <c r="L131" t="s">
        <v>81</v>
      </c>
      <c r="M131" t="s">
        <v>81</v>
      </c>
      <c r="N131" t="s">
        <v>81</v>
      </c>
      <c r="O131" t="s">
        <v>1834</v>
      </c>
      <c r="P131" t="s">
        <v>1835</v>
      </c>
      <c r="Q131" t="s">
        <v>87</v>
      </c>
      <c r="R131" t="s">
        <v>81</v>
      </c>
      <c r="S131" t="s">
        <v>81</v>
      </c>
      <c r="T131" t="s">
        <v>81</v>
      </c>
      <c r="U131" t="s">
        <v>81</v>
      </c>
      <c r="V131" t="s">
        <v>1836</v>
      </c>
      <c r="W131" t="s">
        <v>89</v>
      </c>
      <c r="X131" t="s">
        <v>81</v>
      </c>
      <c r="Y131" t="s">
        <v>81</v>
      </c>
      <c r="Z131" t="s">
        <v>90</v>
      </c>
      <c r="AA131" t="s">
        <v>91</v>
      </c>
      <c r="AB131" t="s">
        <v>81</v>
      </c>
      <c r="AC131" t="s">
        <v>81</v>
      </c>
      <c r="AD131" t="s">
        <v>81</v>
      </c>
      <c r="AE131" t="s">
        <v>81</v>
      </c>
      <c r="AF131" t="s">
        <v>81</v>
      </c>
      <c r="AG131" t="s">
        <v>1837</v>
      </c>
      <c r="AH131" t="s">
        <v>81</v>
      </c>
      <c r="AI131" t="s">
        <v>81</v>
      </c>
      <c r="AJ131" t="s">
        <v>81</v>
      </c>
      <c r="AK131" t="s">
        <v>81</v>
      </c>
      <c r="AL131" t="s">
        <v>351</v>
      </c>
      <c r="AM131" s="455">
        <v>2</v>
      </c>
      <c r="AN131" s="455">
        <v>2</v>
      </c>
      <c r="AO131" t="s">
        <v>77</v>
      </c>
      <c r="AP131" t="s">
        <v>351</v>
      </c>
      <c r="AQ131" t="s">
        <v>154</v>
      </c>
      <c r="AR131" t="s">
        <v>155</v>
      </c>
      <c r="AS131" t="s">
        <v>156</v>
      </c>
      <c r="AT131" t="s">
        <v>101</v>
      </c>
      <c r="AU131" t="s">
        <v>81</v>
      </c>
      <c r="AV131" t="s">
        <v>81</v>
      </c>
      <c r="AW131" t="s">
        <v>102</v>
      </c>
      <c r="AX131" t="s">
        <v>103</v>
      </c>
      <c r="AY131" t="s">
        <v>235</v>
      </c>
      <c r="AZ131" t="s">
        <v>235</v>
      </c>
      <c r="BA131" t="s">
        <v>236</v>
      </c>
      <c r="BB131" t="s">
        <v>96</v>
      </c>
      <c r="BC131" t="s">
        <v>81</v>
      </c>
      <c r="BD131" t="s">
        <v>81</v>
      </c>
      <c r="BE131" t="s">
        <v>81</v>
      </c>
      <c r="BF131" t="s">
        <v>81</v>
      </c>
      <c r="BG131" t="s">
        <v>1389</v>
      </c>
      <c r="BH131" t="s">
        <v>1838</v>
      </c>
      <c r="BI131" t="s">
        <v>81</v>
      </c>
      <c r="BJ131" t="s">
        <v>1839</v>
      </c>
      <c r="BK131" s="216" t="str">
        <f>HYPERLINK("http://dx.doi.org/10.20472/ES.2020.9.1.005","http://dx.doi.org/10.20472/ES.2020.9.1.005")</f>
        <v>http://dx.doi.org/10.20472/ES.2020.9.1.005</v>
      </c>
      <c r="BL131" t="s">
        <v>81</v>
      </c>
      <c r="BM131" t="s">
        <v>81</v>
      </c>
      <c r="BN131" t="s">
        <v>194</v>
      </c>
      <c r="BO131" t="s">
        <v>111</v>
      </c>
      <c r="BP131" t="s">
        <v>112</v>
      </c>
      <c r="BQ131" t="s">
        <v>614</v>
      </c>
      <c r="BR131" t="s">
        <v>81</v>
      </c>
      <c r="BS131" t="s">
        <v>1840</v>
      </c>
      <c r="BT131" s="217" t="str">
        <f>HYPERLINK("https://www.webofscience.com/wos/woscc/full-record/WOS:000543252500005","View Record in Web of Science")</f>
        <v>View Record in Web of Science</v>
      </c>
      <c r="BU131" t="s">
        <v>115</v>
      </c>
      <c r="BV131" t="s">
        <v>81</v>
      </c>
      <c r="BW131" t="s">
        <v>81</v>
      </c>
      <c r="BX131" t="s">
        <v>116</v>
      </c>
    </row>
    <row r="132" spans="1:76" x14ac:dyDescent="0.25">
      <c r="A132" t="s">
        <v>77</v>
      </c>
      <c r="B132" t="s">
        <v>77</v>
      </c>
      <c r="C132" t="s">
        <v>77</v>
      </c>
      <c r="D132" t="s">
        <v>77</v>
      </c>
      <c r="E132" t="s">
        <v>1841</v>
      </c>
      <c r="F132" t="s">
        <v>1842</v>
      </c>
      <c r="G132" t="s">
        <v>1843</v>
      </c>
      <c r="H132" t="s">
        <v>81</v>
      </c>
      <c r="I132" t="s">
        <v>82</v>
      </c>
      <c r="J132" t="s">
        <v>1844</v>
      </c>
      <c r="K132" t="s">
        <v>1845</v>
      </c>
      <c r="L132" t="s">
        <v>81</v>
      </c>
      <c r="M132" t="s">
        <v>81</v>
      </c>
      <c r="N132" t="s">
        <v>81</v>
      </c>
      <c r="O132" t="s">
        <v>1846</v>
      </c>
      <c r="P132" t="s">
        <v>206</v>
      </c>
      <c r="Q132" t="s">
        <v>87</v>
      </c>
      <c r="R132" t="s">
        <v>81</v>
      </c>
      <c r="S132" t="s">
        <v>81</v>
      </c>
      <c r="T132" t="s">
        <v>81</v>
      </c>
      <c r="U132" t="s">
        <v>81</v>
      </c>
      <c r="V132" t="s">
        <v>1847</v>
      </c>
      <c r="W132" t="s">
        <v>89</v>
      </c>
      <c r="X132" t="s">
        <v>81</v>
      </c>
      <c r="Y132" t="s">
        <v>81</v>
      </c>
      <c r="Z132" t="s">
        <v>90</v>
      </c>
      <c r="AA132" t="s">
        <v>91</v>
      </c>
      <c r="AB132" t="s">
        <v>81</v>
      </c>
      <c r="AC132" t="s">
        <v>81</v>
      </c>
      <c r="AD132" t="s">
        <v>81</v>
      </c>
      <c r="AE132" t="s">
        <v>81</v>
      </c>
      <c r="AF132" t="s">
        <v>81</v>
      </c>
      <c r="AG132" t="s">
        <v>1848</v>
      </c>
      <c r="AH132" t="s">
        <v>81</v>
      </c>
      <c r="AI132" t="s">
        <v>754</v>
      </c>
      <c r="AJ132" t="s">
        <v>1849</v>
      </c>
      <c r="AK132" t="s">
        <v>81</v>
      </c>
      <c r="AL132" t="s">
        <v>481</v>
      </c>
      <c r="AM132" s="455">
        <v>13</v>
      </c>
      <c r="AN132" s="455">
        <v>13</v>
      </c>
      <c r="AO132" t="s">
        <v>77</v>
      </c>
      <c r="AP132" t="s">
        <v>97</v>
      </c>
      <c r="AQ132" t="s">
        <v>154</v>
      </c>
      <c r="AR132" t="s">
        <v>155</v>
      </c>
      <c r="AS132" t="s">
        <v>156</v>
      </c>
      <c r="AT132" t="s">
        <v>101</v>
      </c>
      <c r="AU132" t="s">
        <v>81</v>
      </c>
      <c r="AV132" t="s">
        <v>81</v>
      </c>
      <c r="AW132" t="s">
        <v>102</v>
      </c>
      <c r="AX132" t="s">
        <v>103</v>
      </c>
      <c r="AY132" t="s">
        <v>509</v>
      </c>
      <c r="AZ132" t="s">
        <v>509</v>
      </c>
      <c r="BA132" t="s">
        <v>285</v>
      </c>
      <c r="BB132" t="s">
        <v>106</v>
      </c>
      <c r="BC132" t="s">
        <v>81</v>
      </c>
      <c r="BD132" t="s">
        <v>81</v>
      </c>
      <c r="BE132" t="s">
        <v>81</v>
      </c>
      <c r="BF132" t="s">
        <v>81</v>
      </c>
      <c r="BG132" t="s">
        <v>1101</v>
      </c>
      <c r="BH132" t="s">
        <v>1850</v>
      </c>
      <c r="BI132" t="s">
        <v>81</v>
      </c>
      <c r="BJ132" t="s">
        <v>1851</v>
      </c>
      <c r="BK132" s="218" t="str">
        <f>HYPERLINK("http://dx.doi.org/10.20472/ES.2019.8.2.004","http://dx.doi.org/10.20472/ES.2019.8.2.004")</f>
        <v>http://dx.doi.org/10.20472/ES.2019.8.2.004</v>
      </c>
      <c r="BL132" t="s">
        <v>81</v>
      </c>
      <c r="BM132" t="s">
        <v>81</v>
      </c>
      <c r="BN132" t="s">
        <v>218</v>
      </c>
      <c r="BO132" t="s">
        <v>111</v>
      </c>
      <c r="BP132" t="s">
        <v>112</v>
      </c>
      <c r="BQ132" t="s">
        <v>627</v>
      </c>
      <c r="BR132" t="s">
        <v>81</v>
      </c>
      <c r="BS132" t="s">
        <v>1852</v>
      </c>
      <c r="BT132" s="219" t="str">
        <f>HYPERLINK("https://www.webofscience.com/wos/woscc/full-record/WOS:000503977600004","View Record in Web of Science")</f>
        <v>View Record in Web of Science</v>
      </c>
      <c r="BU132" t="s">
        <v>115</v>
      </c>
      <c r="BV132" t="s">
        <v>81</v>
      </c>
      <c r="BW132" t="s">
        <v>81</v>
      </c>
      <c r="BX132" t="s">
        <v>116</v>
      </c>
    </row>
    <row r="133" spans="1:76" x14ac:dyDescent="0.25">
      <c r="A133" t="s">
        <v>77</v>
      </c>
      <c r="B133" t="s">
        <v>77</v>
      </c>
      <c r="C133" t="s">
        <v>77</v>
      </c>
      <c r="D133" t="s">
        <v>77</v>
      </c>
      <c r="E133" t="s">
        <v>1853</v>
      </c>
      <c r="F133" t="s">
        <v>1854</v>
      </c>
      <c r="G133" t="s">
        <v>1855</v>
      </c>
      <c r="H133" t="s">
        <v>81</v>
      </c>
      <c r="I133" t="s">
        <v>82</v>
      </c>
      <c r="J133" t="s">
        <v>1856</v>
      </c>
      <c r="K133" t="s">
        <v>1857</v>
      </c>
      <c r="L133" t="s">
        <v>81</v>
      </c>
      <c r="M133" t="s">
        <v>81</v>
      </c>
      <c r="N133" t="s">
        <v>81</v>
      </c>
      <c r="O133" t="s">
        <v>1858</v>
      </c>
      <c r="P133" t="s">
        <v>124</v>
      </c>
      <c r="Q133" t="s">
        <v>87</v>
      </c>
      <c r="R133" t="s">
        <v>81</v>
      </c>
      <c r="S133" t="s">
        <v>81</v>
      </c>
      <c r="T133" t="s">
        <v>81</v>
      </c>
      <c r="U133" t="s">
        <v>81</v>
      </c>
      <c r="V133" t="s">
        <v>1859</v>
      </c>
      <c r="W133" t="s">
        <v>89</v>
      </c>
      <c r="X133" t="s">
        <v>81</v>
      </c>
      <c r="Y133" t="s">
        <v>81</v>
      </c>
      <c r="Z133" t="s">
        <v>90</v>
      </c>
      <c r="AA133" t="s">
        <v>91</v>
      </c>
      <c r="AB133" t="s">
        <v>81</v>
      </c>
      <c r="AC133" t="s">
        <v>81</v>
      </c>
      <c r="AD133" t="s">
        <v>81</v>
      </c>
      <c r="AE133" t="s">
        <v>81</v>
      </c>
      <c r="AF133" t="s">
        <v>81</v>
      </c>
      <c r="AG133" t="s">
        <v>1860</v>
      </c>
      <c r="AH133" t="s">
        <v>1861</v>
      </c>
      <c r="AI133" t="s">
        <v>1862</v>
      </c>
      <c r="AJ133" t="s">
        <v>1863</v>
      </c>
      <c r="AK133" t="s">
        <v>81</v>
      </c>
      <c r="AL133" t="s">
        <v>730</v>
      </c>
      <c r="AM133" s="455">
        <v>5</v>
      </c>
      <c r="AN133" s="455">
        <v>5</v>
      </c>
      <c r="AO133" t="s">
        <v>77</v>
      </c>
      <c r="AP133" t="s">
        <v>105</v>
      </c>
      <c r="AQ133" t="s">
        <v>154</v>
      </c>
      <c r="AR133" t="s">
        <v>155</v>
      </c>
      <c r="AS133" t="s">
        <v>156</v>
      </c>
      <c r="AT133" t="s">
        <v>101</v>
      </c>
      <c r="AU133" t="s">
        <v>81</v>
      </c>
      <c r="AV133" t="s">
        <v>81</v>
      </c>
      <c r="AW133" t="s">
        <v>102</v>
      </c>
      <c r="AX133" t="s">
        <v>103</v>
      </c>
      <c r="AY133" t="s">
        <v>104</v>
      </c>
      <c r="AZ133" t="s">
        <v>104</v>
      </c>
      <c r="BA133" t="s">
        <v>105</v>
      </c>
      <c r="BB133" t="s">
        <v>106</v>
      </c>
      <c r="BC133" t="s">
        <v>81</v>
      </c>
      <c r="BD133" t="s">
        <v>81</v>
      </c>
      <c r="BE133" t="s">
        <v>81</v>
      </c>
      <c r="BF133" t="s">
        <v>81</v>
      </c>
      <c r="BG133" t="s">
        <v>96</v>
      </c>
      <c r="BH133" t="s">
        <v>651</v>
      </c>
      <c r="BI133" t="s">
        <v>81</v>
      </c>
      <c r="BJ133" t="s">
        <v>1864</v>
      </c>
      <c r="BK133" s="220" t="str">
        <f>HYPERLINK("http://dx.doi.org/10.20472/ES.2018.7.2.001","http://dx.doi.org/10.20472/ES.2018.7.2.001")</f>
        <v>http://dx.doi.org/10.20472/ES.2018.7.2.001</v>
      </c>
      <c r="BL133" t="s">
        <v>81</v>
      </c>
      <c r="BM133" t="s">
        <v>81</v>
      </c>
      <c r="BN133" t="s">
        <v>651</v>
      </c>
      <c r="BO133" t="s">
        <v>111</v>
      </c>
      <c r="BP133" t="s">
        <v>112</v>
      </c>
      <c r="BQ133" t="s">
        <v>113</v>
      </c>
      <c r="BR133" t="s">
        <v>81</v>
      </c>
      <c r="BS133" t="s">
        <v>1865</v>
      </c>
      <c r="BT133" s="221" t="str">
        <f>HYPERLINK("https://www.webofscience.com/wos/woscc/full-record/WOS:000450671500001","View Record in Web of Science")</f>
        <v>View Record in Web of Science</v>
      </c>
      <c r="BU133" t="s">
        <v>115</v>
      </c>
      <c r="BV133" t="s">
        <v>81</v>
      </c>
      <c r="BW133" t="s">
        <v>81</v>
      </c>
      <c r="BX133" t="s">
        <v>116</v>
      </c>
    </row>
    <row r="134" spans="1:76" x14ac:dyDescent="0.25">
      <c r="A134" t="s">
        <v>77</v>
      </c>
      <c r="B134" t="s">
        <v>77</v>
      </c>
      <c r="C134" t="s">
        <v>77</v>
      </c>
      <c r="D134" t="s">
        <v>77</v>
      </c>
      <c r="E134" t="s">
        <v>1866</v>
      </c>
      <c r="F134" t="s">
        <v>1867</v>
      </c>
      <c r="G134" t="s">
        <v>1868</v>
      </c>
      <c r="H134" t="s">
        <v>81</v>
      </c>
      <c r="I134" t="s">
        <v>82</v>
      </c>
      <c r="J134" t="s">
        <v>1869</v>
      </c>
      <c r="K134" t="s">
        <v>1870</v>
      </c>
      <c r="L134" t="s">
        <v>81</v>
      </c>
      <c r="M134" t="s">
        <v>81</v>
      </c>
      <c r="N134" t="s">
        <v>81</v>
      </c>
      <c r="O134" t="s">
        <v>1871</v>
      </c>
      <c r="P134" t="s">
        <v>1872</v>
      </c>
      <c r="Q134" t="s">
        <v>87</v>
      </c>
      <c r="R134" t="s">
        <v>81</v>
      </c>
      <c r="S134" t="s">
        <v>81</v>
      </c>
      <c r="T134" t="s">
        <v>81</v>
      </c>
      <c r="U134" t="s">
        <v>81</v>
      </c>
      <c r="V134" t="s">
        <v>1873</v>
      </c>
      <c r="W134" t="s">
        <v>89</v>
      </c>
      <c r="X134" t="s">
        <v>81</v>
      </c>
      <c r="Y134" t="s">
        <v>81</v>
      </c>
      <c r="Z134" t="s">
        <v>90</v>
      </c>
      <c r="AA134" t="s">
        <v>91</v>
      </c>
      <c r="AB134" t="s">
        <v>81</v>
      </c>
      <c r="AC134" t="s">
        <v>81</v>
      </c>
      <c r="AD134" t="s">
        <v>81</v>
      </c>
      <c r="AE134" t="s">
        <v>81</v>
      </c>
      <c r="AF134" t="s">
        <v>81</v>
      </c>
      <c r="AG134" t="s">
        <v>1874</v>
      </c>
      <c r="AH134" t="s">
        <v>1875</v>
      </c>
      <c r="AI134" t="s">
        <v>1876</v>
      </c>
      <c r="AJ134" t="s">
        <v>1877</v>
      </c>
      <c r="AK134" t="s">
        <v>81</v>
      </c>
      <c r="AL134" t="s">
        <v>135</v>
      </c>
      <c r="AM134" s="455">
        <v>1</v>
      </c>
      <c r="AN134" s="455">
        <v>1</v>
      </c>
      <c r="AO134" t="s">
        <v>77</v>
      </c>
      <c r="AP134" t="s">
        <v>135</v>
      </c>
      <c r="AQ134" t="s">
        <v>154</v>
      </c>
      <c r="AR134" t="s">
        <v>155</v>
      </c>
      <c r="AS134" t="s">
        <v>156</v>
      </c>
      <c r="AT134" t="s">
        <v>101</v>
      </c>
      <c r="AU134" t="s">
        <v>81</v>
      </c>
      <c r="AV134" t="s">
        <v>81</v>
      </c>
      <c r="AW134" t="s">
        <v>102</v>
      </c>
      <c r="AX134" t="s">
        <v>103</v>
      </c>
      <c r="AY134" t="s">
        <v>104</v>
      </c>
      <c r="AZ134" t="s">
        <v>104</v>
      </c>
      <c r="BA134" t="s">
        <v>105</v>
      </c>
      <c r="BB134" t="s">
        <v>96</v>
      </c>
      <c r="BC134" t="s">
        <v>81</v>
      </c>
      <c r="BD134" t="s">
        <v>81</v>
      </c>
      <c r="BE134" t="s">
        <v>81</v>
      </c>
      <c r="BF134" t="s">
        <v>81</v>
      </c>
      <c r="BG134" t="s">
        <v>318</v>
      </c>
      <c r="BH134" t="s">
        <v>1212</v>
      </c>
      <c r="BI134" t="s">
        <v>81</v>
      </c>
      <c r="BJ134" t="s">
        <v>1878</v>
      </c>
      <c r="BK134" s="222" t="str">
        <f>HYPERLINK("http://dx.doi.org/10.20472/ES.2018.7.1.005","http://dx.doi.org/10.20472/ES.2018.7.1.005")</f>
        <v>http://dx.doi.org/10.20472/ES.2018.7.1.005</v>
      </c>
      <c r="BL134" t="s">
        <v>81</v>
      </c>
      <c r="BM134" t="s">
        <v>81</v>
      </c>
      <c r="BN134" t="s">
        <v>236</v>
      </c>
      <c r="BO134" t="s">
        <v>111</v>
      </c>
      <c r="BP134" t="s">
        <v>112</v>
      </c>
      <c r="BQ134" t="s">
        <v>641</v>
      </c>
      <c r="BR134" t="s">
        <v>81</v>
      </c>
      <c r="BS134" t="s">
        <v>1879</v>
      </c>
      <c r="BT134" s="223" t="str">
        <f>HYPERLINK("https://www.webofscience.com/wos/woscc/full-record/WOS:000432932500005","View Record in Web of Science")</f>
        <v>View Record in Web of Science</v>
      </c>
      <c r="BU134" t="s">
        <v>115</v>
      </c>
      <c r="BV134" t="s">
        <v>81</v>
      </c>
      <c r="BW134" t="s">
        <v>81</v>
      </c>
      <c r="BX134" t="s">
        <v>116</v>
      </c>
    </row>
    <row r="135" spans="1:76" x14ac:dyDescent="0.25">
      <c r="A135" t="s">
        <v>77</v>
      </c>
      <c r="B135" t="s">
        <v>77</v>
      </c>
      <c r="C135" t="s">
        <v>77</v>
      </c>
      <c r="D135" t="s">
        <v>77</v>
      </c>
      <c r="E135" t="s">
        <v>1880</v>
      </c>
      <c r="F135" t="s">
        <v>1881</v>
      </c>
      <c r="G135" t="s">
        <v>1882</v>
      </c>
      <c r="H135" t="s">
        <v>81</v>
      </c>
      <c r="I135" t="s">
        <v>82</v>
      </c>
      <c r="J135" t="s">
        <v>1883</v>
      </c>
      <c r="K135" t="s">
        <v>1884</v>
      </c>
      <c r="L135" t="s">
        <v>81</v>
      </c>
      <c r="M135" t="s">
        <v>81</v>
      </c>
      <c r="N135" t="s">
        <v>81</v>
      </c>
      <c r="O135" t="s">
        <v>1885</v>
      </c>
      <c r="P135" t="s">
        <v>1886</v>
      </c>
      <c r="Q135" t="s">
        <v>87</v>
      </c>
      <c r="R135" t="s">
        <v>81</v>
      </c>
      <c r="S135" t="s">
        <v>81</v>
      </c>
      <c r="T135" t="s">
        <v>81</v>
      </c>
      <c r="U135" t="s">
        <v>81</v>
      </c>
      <c r="V135" t="s">
        <v>1887</v>
      </c>
      <c r="W135" t="s">
        <v>89</v>
      </c>
      <c r="X135" t="s">
        <v>81</v>
      </c>
      <c r="Y135" t="s">
        <v>81</v>
      </c>
      <c r="Z135" t="s">
        <v>90</v>
      </c>
      <c r="AA135" t="s">
        <v>91</v>
      </c>
      <c r="AB135" t="s">
        <v>81</v>
      </c>
      <c r="AC135" t="s">
        <v>81</v>
      </c>
      <c r="AD135" t="s">
        <v>81</v>
      </c>
      <c r="AE135" t="s">
        <v>81</v>
      </c>
      <c r="AF135" t="s">
        <v>81</v>
      </c>
      <c r="AG135" t="s">
        <v>1888</v>
      </c>
      <c r="AH135" t="s">
        <v>1889</v>
      </c>
      <c r="AI135" t="s">
        <v>1890</v>
      </c>
      <c r="AJ135" t="s">
        <v>1891</v>
      </c>
      <c r="AK135" t="s">
        <v>81</v>
      </c>
      <c r="AL135" t="s">
        <v>715</v>
      </c>
      <c r="AM135" s="455">
        <v>1</v>
      </c>
      <c r="AN135" s="455">
        <v>2</v>
      </c>
      <c r="AO135" t="s">
        <v>77</v>
      </c>
      <c r="AP135" t="s">
        <v>105</v>
      </c>
      <c r="AQ135" t="s">
        <v>131</v>
      </c>
      <c r="AR135" t="s">
        <v>132</v>
      </c>
      <c r="AS135" t="s">
        <v>133</v>
      </c>
      <c r="AT135" t="s">
        <v>81</v>
      </c>
      <c r="AU135" t="s">
        <v>101</v>
      </c>
      <c r="AV135" t="s">
        <v>81</v>
      </c>
      <c r="AW135" t="s">
        <v>102</v>
      </c>
      <c r="AX135" t="s">
        <v>103</v>
      </c>
      <c r="AY135" t="s">
        <v>352</v>
      </c>
      <c r="AZ135" t="s">
        <v>352</v>
      </c>
      <c r="BA135" t="s">
        <v>189</v>
      </c>
      <c r="BB135" t="s">
        <v>96</v>
      </c>
      <c r="BC135" t="s">
        <v>81</v>
      </c>
      <c r="BD135" t="s">
        <v>81</v>
      </c>
      <c r="BE135" t="s">
        <v>81</v>
      </c>
      <c r="BF135" t="s">
        <v>81</v>
      </c>
      <c r="BG135" t="s">
        <v>1892</v>
      </c>
      <c r="BH135" t="s">
        <v>480</v>
      </c>
      <c r="BI135" t="s">
        <v>81</v>
      </c>
      <c r="BJ135" t="s">
        <v>81</v>
      </c>
      <c r="BK135" t="s">
        <v>81</v>
      </c>
      <c r="BL135" t="s">
        <v>81</v>
      </c>
      <c r="BM135" t="s">
        <v>81</v>
      </c>
      <c r="BN135" t="s">
        <v>127</v>
      </c>
      <c r="BO135" t="s">
        <v>111</v>
      </c>
      <c r="BP135" t="s">
        <v>112</v>
      </c>
      <c r="BQ135" t="s">
        <v>1522</v>
      </c>
      <c r="BR135" t="s">
        <v>81</v>
      </c>
      <c r="BS135" t="s">
        <v>1893</v>
      </c>
      <c r="BT135" s="224" t="str">
        <f>HYPERLINK("https://www.webofscience.com/wos/woscc/full-record/WOS:000375775900004","View Record in Web of Science")</f>
        <v>View Record in Web of Science</v>
      </c>
      <c r="BU135" t="s">
        <v>81</v>
      </c>
      <c r="BV135" t="s">
        <v>81</v>
      </c>
      <c r="BW135" t="s">
        <v>81</v>
      </c>
      <c r="BX135" t="s">
        <v>116</v>
      </c>
    </row>
    <row r="136" spans="1:76" x14ac:dyDescent="0.25">
      <c r="A136" t="s">
        <v>77</v>
      </c>
      <c r="B136" t="s">
        <v>77</v>
      </c>
      <c r="C136" t="s">
        <v>77</v>
      </c>
      <c r="D136" t="s">
        <v>77</v>
      </c>
      <c r="E136" t="s">
        <v>1894</v>
      </c>
      <c r="F136" t="s">
        <v>1895</v>
      </c>
      <c r="G136" t="s">
        <v>1896</v>
      </c>
      <c r="H136" t="s">
        <v>81</v>
      </c>
      <c r="I136" t="s">
        <v>82</v>
      </c>
      <c r="J136" t="s">
        <v>1897</v>
      </c>
      <c r="K136" t="s">
        <v>81</v>
      </c>
      <c r="L136" t="s">
        <v>81</v>
      </c>
      <c r="M136" t="s">
        <v>81</v>
      </c>
      <c r="N136" t="s">
        <v>81</v>
      </c>
      <c r="O136" t="s">
        <v>1898</v>
      </c>
      <c r="P136" t="s">
        <v>607</v>
      </c>
      <c r="Q136" t="s">
        <v>87</v>
      </c>
      <c r="R136" t="s">
        <v>81</v>
      </c>
      <c r="S136" t="s">
        <v>81</v>
      </c>
      <c r="T136" t="s">
        <v>81</v>
      </c>
      <c r="U136" t="s">
        <v>81</v>
      </c>
      <c r="V136" t="s">
        <v>1899</v>
      </c>
      <c r="W136" t="s">
        <v>89</v>
      </c>
      <c r="X136" t="s">
        <v>81</v>
      </c>
      <c r="Y136" t="s">
        <v>81</v>
      </c>
      <c r="Z136" t="s">
        <v>90</v>
      </c>
      <c r="AA136" t="s">
        <v>91</v>
      </c>
      <c r="AB136" t="s">
        <v>81</v>
      </c>
      <c r="AC136" t="s">
        <v>81</v>
      </c>
      <c r="AD136" t="s">
        <v>81</v>
      </c>
      <c r="AE136" t="s">
        <v>81</v>
      </c>
      <c r="AF136" t="s">
        <v>81</v>
      </c>
      <c r="AG136" t="s">
        <v>1900</v>
      </c>
      <c r="AH136" t="s">
        <v>81</v>
      </c>
      <c r="AI136" t="s">
        <v>81</v>
      </c>
      <c r="AJ136" t="s">
        <v>81</v>
      </c>
      <c r="AK136" t="s">
        <v>81</v>
      </c>
      <c r="AL136" t="s">
        <v>218</v>
      </c>
      <c r="AM136" s="455">
        <v>0</v>
      </c>
      <c r="AN136" s="455">
        <v>0</v>
      </c>
      <c r="AO136" t="s">
        <v>77</v>
      </c>
      <c r="AP136" t="s">
        <v>105</v>
      </c>
      <c r="AQ136" t="s">
        <v>154</v>
      </c>
      <c r="AR136" t="s">
        <v>155</v>
      </c>
      <c r="AS136" t="s">
        <v>156</v>
      </c>
      <c r="AT136" t="s">
        <v>101</v>
      </c>
      <c r="AU136" t="s">
        <v>81</v>
      </c>
      <c r="AV136" t="s">
        <v>81</v>
      </c>
      <c r="AW136" t="s">
        <v>102</v>
      </c>
      <c r="AX136" t="s">
        <v>103</v>
      </c>
      <c r="AY136" t="s">
        <v>397</v>
      </c>
      <c r="AZ136" t="s">
        <v>397</v>
      </c>
      <c r="BA136" t="s">
        <v>106</v>
      </c>
      <c r="BB136" t="s">
        <v>96</v>
      </c>
      <c r="BC136" t="s">
        <v>81</v>
      </c>
      <c r="BD136" t="s">
        <v>81</v>
      </c>
      <c r="BE136" t="s">
        <v>81</v>
      </c>
      <c r="BF136" t="s">
        <v>81</v>
      </c>
      <c r="BG136" t="s">
        <v>96</v>
      </c>
      <c r="BH136" t="s">
        <v>153</v>
      </c>
      <c r="BI136" t="s">
        <v>81</v>
      </c>
      <c r="BJ136" t="s">
        <v>81</v>
      </c>
      <c r="BK136" t="s">
        <v>81</v>
      </c>
      <c r="BL136" t="s">
        <v>81</v>
      </c>
      <c r="BM136" t="s">
        <v>81</v>
      </c>
      <c r="BN136" t="s">
        <v>153</v>
      </c>
      <c r="BO136" t="s">
        <v>111</v>
      </c>
      <c r="BP136" t="s">
        <v>112</v>
      </c>
      <c r="BQ136" t="s">
        <v>400</v>
      </c>
      <c r="BR136" t="s">
        <v>81</v>
      </c>
      <c r="BS136" t="s">
        <v>1901</v>
      </c>
      <c r="BT136" s="225" t="str">
        <f>HYPERLINK("https://www.webofscience.com/wos/woscc/full-record/WOS:000218850100001","View Record in Web of Science")</f>
        <v>View Record in Web of Science</v>
      </c>
      <c r="BU136" t="s">
        <v>81</v>
      </c>
      <c r="BV136" t="s">
        <v>81</v>
      </c>
      <c r="BW136" t="s">
        <v>81</v>
      </c>
      <c r="BX136" t="s">
        <v>116</v>
      </c>
    </row>
    <row r="137" spans="1:76" x14ac:dyDescent="0.25">
      <c r="A137" t="s">
        <v>77</v>
      </c>
      <c r="B137" t="s">
        <v>77</v>
      </c>
      <c r="C137" t="s">
        <v>77</v>
      </c>
      <c r="D137" t="s">
        <v>77</v>
      </c>
      <c r="E137" t="s">
        <v>1902</v>
      </c>
      <c r="F137" t="s">
        <v>1903</v>
      </c>
      <c r="G137" t="s">
        <v>1904</v>
      </c>
      <c r="H137" t="s">
        <v>81</v>
      </c>
      <c r="I137" t="s">
        <v>82</v>
      </c>
      <c r="J137" t="s">
        <v>1905</v>
      </c>
      <c r="K137" t="s">
        <v>81</v>
      </c>
      <c r="L137" t="s">
        <v>81</v>
      </c>
      <c r="M137" t="s">
        <v>81</v>
      </c>
      <c r="N137" t="s">
        <v>81</v>
      </c>
      <c r="O137" t="s">
        <v>1906</v>
      </c>
      <c r="P137" t="s">
        <v>1907</v>
      </c>
      <c r="Q137" t="s">
        <v>87</v>
      </c>
      <c r="R137" t="s">
        <v>81</v>
      </c>
      <c r="S137" t="s">
        <v>81</v>
      </c>
      <c r="T137" t="s">
        <v>81</v>
      </c>
      <c r="U137" t="s">
        <v>81</v>
      </c>
      <c r="V137" t="s">
        <v>1908</v>
      </c>
      <c r="W137" t="s">
        <v>89</v>
      </c>
      <c r="X137" t="s">
        <v>81</v>
      </c>
      <c r="Y137" t="s">
        <v>81</v>
      </c>
      <c r="Z137" t="s">
        <v>90</v>
      </c>
      <c r="AA137" t="s">
        <v>91</v>
      </c>
      <c r="AB137" t="s">
        <v>81</v>
      </c>
      <c r="AC137" t="s">
        <v>81</v>
      </c>
      <c r="AD137" t="s">
        <v>81</v>
      </c>
      <c r="AE137" t="s">
        <v>81</v>
      </c>
      <c r="AF137" t="s">
        <v>81</v>
      </c>
      <c r="AG137" t="s">
        <v>81</v>
      </c>
      <c r="AH137" t="s">
        <v>81</v>
      </c>
      <c r="AI137" t="s">
        <v>81</v>
      </c>
      <c r="AJ137" t="s">
        <v>81</v>
      </c>
      <c r="AK137" t="s">
        <v>81</v>
      </c>
      <c r="AL137" t="s">
        <v>236</v>
      </c>
      <c r="AM137" s="455">
        <v>1</v>
      </c>
      <c r="AN137" s="455">
        <v>1</v>
      </c>
      <c r="AO137" t="s">
        <v>77</v>
      </c>
      <c r="AP137" t="s">
        <v>77</v>
      </c>
      <c r="AQ137" t="s">
        <v>154</v>
      </c>
      <c r="AR137" t="s">
        <v>155</v>
      </c>
      <c r="AS137" t="s">
        <v>156</v>
      </c>
      <c r="AT137" t="s">
        <v>101</v>
      </c>
      <c r="AU137" t="s">
        <v>81</v>
      </c>
      <c r="AV137" t="s">
        <v>81</v>
      </c>
      <c r="AW137" t="s">
        <v>102</v>
      </c>
      <c r="AX137" t="s">
        <v>103</v>
      </c>
      <c r="AY137" t="s">
        <v>397</v>
      </c>
      <c r="AZ137" t="s">
        <v>397</v>
      </c>
      <c r="BA137" t="s">
        <v>106</v>
      </c>
      <c r="BB137" t="s">
        <v>117</v>
      </c>
      <c r="BC137" t="s">
        <v>81</v>
      </c>
      <c r="BD137" t="s">
        <v>81</v>
      </c>
      <c r="BE137" t="s">
        <v>81</v>
      </c>
      <c r="BF137" t="s">
        <v>81</v>
      </c>
      <c r="BG137" t="s">
        <v>1909</v>
      </c>
      <c r="BH137" t="s">
        <v>1812</v>
      </c>
      <c r="BI137" t="s">
        <v>81</v>
      </c>
      <c r="BJ137" t="s">
        <v>81</v>
      </c>
      <c r="BK137" t="s">
        <v>81</v>
      </c>
      <c r="BL137" t="s">
        <v>81</v>
      </c>
      <c r="BM137" t="s">
        <v>81</v>
      </c>
      <c r="BN137" t="s">
        <v>110</v>
      </c>
      <c r="BO137" t="s">
        <v>111</v>
      </c>
      <c r="BP137" t="s">
        <v>112</v>
      </c>
      <c r="BQ137" t="s">
        <v>716</v>
      </c>
      <c r="BR137" t="s">
        <v>81</v>
      </c>
      <c r="BS137" t="s">
        <v>1910</v>
      </c>
      <c r="BT137" s="226" t="str">
        <f>HYPERLINK("https://www.webofscience.com/wos/woscc/full-record/WOS:000218855100007","View Record in Web of Science")</f>
        <v>View Record in Web of Science</v>
      </c>
      <c r="BU137" t="s">
        <v>81</v>
      </c>
      <c r="BV137" t="s">
        <v>81</v>
      </c>
      <c r="BW137" t="s">
        <v>81</v>
      </c>
      <c r="BX137" t="s">
        <v>116</v>
      </c>
    </row>
    <row r="138" spans="1:76" x14ac:dyDescent="0.25">
      <c r="A138" t="s">
        <v>77</v>
      </c>
      <c r="B138" t="s">
        <v>77</v>
      </c>
      <c r="C138" t="s">
        <v>77</v>
      </c>
      <c r="D138" t="s">
        <v>77</v>
      </c>
      <c r="E138" t="s">
        <v>1911</v>
      </c>
      <c r="F138" t="s">
        <v>1912</v>
      </c>
      <c r="G138" t="s">
        <v>1913</v>
      </c>
      <c r="H138" t="s">
        <v>81</v>
      </c>
      <c r="I138" t="s">
        <v>82</v>
      </c>
      <c r="J138" t="s">
        <v>1914</v>
      </c>
      <c r="K138" t="s">
        <v>1915</v>
      </c>
      <c r="L138" t="s">
        <v>1916</v>
      </c>
      <c r="M138" t="s">
        <v>1917</v>
      </c>
      <c r="N138" t="s">
        <v>1918</v>
      </c>
      <c r="O138" t="s">
        <v>1919</v>
      </c>
      <c r="P138" t="s">
        <v>1920</v>
      </c>
      <c r="Q138" t="s">
        <v>87</v>
      </c>
      <c r="R138" t="s">
        <v>81</v>
      </c>
      <c r="S138" t="s">
        <v>81</v>
      </c>
      <c r="T138" t="s">
        <v>81</v>
      </c>
      <c r="U138" t="s">
        <v>81</v>
      </c>
      <c r="V138" t="s">
        <v>1921</v>
      </c>
      <c r="W138" t="s">
        <v>89</v>
      </c>
      <c r="X138" t="s">
        <v>81</v>
      </c>
      <c r="Y138" t="s">
        <v>81</v>
      </c>
      <c r="Z138" t="s">
        <v>90</v>
      </c>
      <c r="AA138" t="s">
        <v>91</v>
      </c>
      <c r="AB138" t="s">
        <v>81</v>
      </c>
      <c r="AC138" t="s">
        <v>81</v>
      </c>
      <c r="AD138" t="s">
        <v>81</v>
      </c>
      <c r="AE138" t="s">
        <v>81</v>
      </c>
      <c r="AF138" t="s">
        <v>81</v>
      </c>
      <c r="AG138" t="s">
        <v>1922</v>
      </c>
      <c r="AH138" t="s">
        <v>81</v>
      </c>
      <c r="AI138" t="s">
        <v>1923</v>
      </c>
      <c r="AJ138" t="s">
        <v>81</v>
      </c>
      <c r="AK138" t="s">
        <v>81</v>
      </c>
      <c r="AL138" t="s">
        <v>267</v>
      </c>
      <c r="AM138" s="455">
        <v>0</v>
      </c>
      <c r="AN138" s="455">
        <v>0</v>
      </c>
      <c r="AO138" t="s">
        <v>106</v>
      </c>
      <c r="AP138" t="s">
        <v>106</v>
      </c>
      <c r="AQ138" t="s">
        <v>98</v>
      </c>
      <c r="AR138" t="s">
        <v>99</v>
      </c>
      <c r="AS138" t="s">
        <v>100</v>
      </c>
      <c r="AT138" t="s">
        <v>81</v>
      </c>
      <c r="AU138" t="s">
        <v>101</v>
      </c>
      <c r="AV138" t="s">
        <v>81</v>
      </c>
      <c r="AW138" t="s">
        <v>102</v>
      </c>
      <c r="AX138" t="s">
        <v>103</v>
      </c>
      <c r="AY138" t="s">
        <v>268</v>
      </c>
      <c r="AZ138" t="s">
        <v>268</v>
      </c>
      <c r="BA138" t="s">
        <v>218</v>
      </c>
      <c r="BB138" t="s">
        <v>96</v>
      </c>
      <c r="BC138" t="s">
        <v>81</v>
      </c>
      <c r="BD138" t="s">
        <v>81</v>
      </c>
      <c r="BE138" t="s">
        <v>81</v>
      </c>
      <c r="BF138" t="s">
        <v>81</v>
      </c>
      <c r="BG138" t="s">
        <v>1924</v>
      </c>
      <c r="BH138" t="s">
        <v>1925</v>
      </c>
      <c r="BI138" t="s">
        <v>81</v>
      </c>
      <c r="BJ138" t="s">
        <v>1926</v>
      </c>
      <c r="BK138" s="227" t="str">
        <f>HYPERLINK("http://dx.doi.org/10.31181/ijes1512026240","http://dx.doi.org/10.31181/ijes1512026240")</f>
        <v>http://dx.doi.org/10.31181/ijes1512026240</v>
      </c>
      <c r="BL138" t="s">
        <v>81</v>
      </c>
      <c r="BM138" t="s">
        <v>81</v>
      </c>
      <c r="BN138" t="s">
        <v>194</v>
      </c>
      <c r="BO138" t="s">
        <v>111</v>
      </c>
      <c r="BP138" t="s">
        <v>112</v>
      </c>
      <c r="BQ138" t="s">
        <v>1927</v>
      </c>
      <c r="BR138" t="s">
        <v>81</v>
      </c>
      <c r="BS138" t="s">
        <v>1928</v>
      </c>
      <c r="BT138" s="228" t="str">
        <f>HYPERLINK("https://www.webofscience.com/wos/woscc/full-record/WOS:001726949700001","View Record in Web of Science")</f>
        <v>View Record in Web of Science</v>
      </c>
      <c r="BU138" t="s">
        <v>115</v>
      </c>
      <c r="BV138" t="s">
        <v>81</v>
      </c>
      <c r="BW138" t="s">
        <v>81</v>
      </c>
      <c r="BX138" t="s">
        <v>116</v>
      </c>
    </row>
    <row r="139" spans="1:76" x14ac:dyDescent="0.25">
      <c r="A139" t="s">
        <v>77</v>
      </c>
      <c r="B139" t="s">
        <v>77</v>
      </c>
      <c r="C139" t="s">
        <v>77</v>
      </c>
      <c r="D139" t="s">
        <v>77</v>
      </c>
      <c r="E139" t="s">
        <v>1929</v>
      </c>
      <c r="F139" t="s">
        <v>1930</v>
      </c>
      <c r="G139" t="s">
        <v>1931</v>
      </c>
      <c r="H139" t="s">
        <v>81</v>
      </c>
      <c r="I139" t="s">
        <v>82</v>
      </c>
      <c r="J139" t="s">
        <v>1932</v>
      </c>
      <c r="K139" t="s">
        <v>1933</v>
      </c>
      <c r="L139" t="s">
        <v>1934</v>
      </c>
      <c r="M139" t="s">
        <v>1935</v>
      </c>
      <c r="N139" t="s">
        <v>1936</v>
      </c>
      <c r="O139" t="s">
        <v>1937</v>
      </c>
      <c r="P139" t="s">
        <v>124</v>
      </c>
      <c r="Q139" t="s">
        <v>87</v>
      </c>
      <c r="R139" t="s">
        <v>81</v>
      </c>
      <c r="S139" t="s">
        <v>81</v>
      </c>
      <c r="T139" t="s">
        <v>81</v>
      </c>
      <c r="U139" t="s">
        <v>81</v>
      </c>
      <c r="V139" t="s">
        <v>1938</v>
      </c>
      <c r="W139" t="s">
        <v>89</v>
      </c>
      <c r="X139" t="s">
        <v>81</v>
      </c>
      <c r="Y139" t="s">
        <v>81</v>
      </c>
      <c r="Z139" t="s">
        <v>90</v>
      </c>
      <c r="AA139" t="s">
        <v>91</v>
      </c>
      <c r="AB139" t="s">
        <v>81</v>
      </c>
      <c r="AC139" t="s">
        <v>81</v>
      </c>
      <c r="AD139" t="s">
        <v>81</v>
      </c>
      <c r="AE139" t="s">
        <v>81</v>
      </c>
      <c r="AF139" t="s">
        <v>81</v>
      </c>
      <c r="AG139" t="s">
        <v>1939</v>
      </c>
      <c r="AH139" t="s">
        <v>1940</v>
      </c>
      <c r="AI139" t="s">
        <v>1941</v>
      </c>
      <c r="AJ139" t="s">
        <v>81</v>
      </c>
      <c r="AK139" t="s">
        <v>81</v>
      </c>
      <c r="AL139" t="s">
        <v>651</v>
      </c>
      <c r="AM139" s="455">
        <v>1</v>
      </c>
      <c r="AN139" s="455">
        <v>1</v>
      </c>
      <c r="AO139" t="s">
        <v>77</v>
      </c>
      <c r="AP139" t="s">
        <v>189</v>
      </c>
      <c r="AQ139" t="s">
        <v>131</v>
      </c>
      <c r="AR139" t="s">
        <v>132</v>
      </c>
      <c r="AS139" t="s">
        <v>133</v>
      </c>
      <c r="AT139" t="s">
        <v>81</v>
      </c>
      <c r="AU139" t="s">
        <v>101</v>
      </c>
      <c r="AV139" t="s">
        <v>81</v>
      </c>
      <c r="AW139" t="s">
        <v>102</v>
      </c>
      <c r="AX139" t="s">
        <v>103</v>
      </c>
      <c r="AY139" t="s">
        <v>582</v>
      </c>
      <c r="AZ139" t="s">
        <v>582</v>
      </c>
      <c r="BA139" t="s">
        <v>543</v>
      </c>
      <c r="BB139" t="s">
        <v>96</v>
      </c>
      <c r="BC139" t="s">
        <v>81</v>
      </c>
      <c r="BD139" t="s">
        <v>81</v>
      </c>
      <c r="BE139" t="s">
        <v>81</v>
      </c>
      <c r="BF139" t="s">
        <v>81</v>
      </c>
      <c r="BG139" t="s">
        <v>891</v>
      </c>
      <c r="BH139" t="s">
        <v>1942</v>
      </c>
      <c r="BI139" t="s">
        <v>81</v>
      </c>
      <c r="BJ139" t="s">
        <v>1943</v>
      </c>
      <c r="BK139" s="229" t="str">
        <f>HYPERLINK("http://dx.doi.org/10.52950/ES.2024.13.1.006","http://dx.doi.org/10.52950/ES.2024.13.1.006")</f>
        <v>http://dx.doi.org/10.52950/ES.2024.13.1.006</v>
      </c>
      <c r="BL139" t="s">
        <v>81</v>
      </c>
      <c r="BM139" t="s">
        <v>81</v>
      </c>
      <c r="BN139" t="s">
        <v>370</v>
      </c>
      <c r="BO139" t="s">
        <v>111</v>
      </c>
      <c r="BP139" t="s">
        <v>112</v>
      </c>
      <c r="BQ139" t="s">
        <v>1944</v>
      </c>
      <c r="BR139" t="s">
        <v>81</v>
      </c>
      <c r="BS139" t="s">
        <v>1945</v>
      </c>
      <c r="BT139" s="230" t="str">
        <f>HYPERLINK("https://www.webofscience.com/wos/woscc/full-record/WOS:001229313100001","View Record in Web of Science")</f>
        <v>View Record in Web of Science</v>
      </c>
      <c r="BU139" t="s">
        <v>115</v>
      </c>
      <c r="BV139" t="s">
        <v>81</v>
      </c>
      <c r="BW139" t="s">
        <v>81</v>
      </c>
      <c r="BX139" t="s">
        <v>116</v>
      </c>
    </row>
    <row r="140" spans="1:76" x14ac:dyDescent="0.25">
      <c r="A140" t="s">
        <v>77</v>
      </c>
      <c r="B140" t="s">
        <v>77</v>
      </c>
      <c r="C140" t="s">
        <v>77</v>
      </c>
      <c r="D140" t="s">
        <v>77</v>
      </c>
      <c r="E140" t="s">
        <v>1946</v>
      </c>
      <c r="F140" t="s">
        <v>1947</v>
      </c>
      <c r="G140" t="s">
        <v>1948</v>
      </c>
      <c r="H140" t="s">
        <v>81</v>
      </c>
      <c r="I140" t="s">
        <v>82</v>
      </c>
      <c r="J140" t="s">
        <v>1949</v>
      </c>
      <c r="K140" t="s">
        <v>1950</v>
      </c>
      <c r="L140" t="s">
        <v>81</v>
      </c>
      <c r="M140" t="s">
        <v>81</v>
      </c>
      <c r="N140" t="s">
        <v>81</v>
      </c>
      <c r="O140" t="s">
        <v>1951</v>
      </c>
      <c r="P140" t="s">
        <v>124</v>
      </c>
      <c r="Q140" t="s">
        <v>87</v>
      </c>
      <c r="R140" t="s">
        <v>81</v>
      </c>
      <c r="S140" t="s">
        <v>81</v>
      </c>
      <c r="T140" t="s">
        <v>81</v>
      </c>
      <c r="U140" t="s">
        <v>81</v>
      </c>
      <c r="V140" t="s">
        <v>1952</v>
      </c>
      <c r="W140" t="s">
        <v>89</v>
      </c>
      <c r="X140" t="s">
        <v>81</v>
      </c>
      <c r="Y140" t="s">
        <v>81</v>
      </c>
      <c r="Z140" t="s">
        <v>90</v>
      </c>
      <c r="AA140" t="s">
        <v>91</v>
      </c>
      <c r="AB140" t="s">
        <v>81</v>
      </c>
      <c r="AC140" t="s">
        <v>81</v>
      </c>
      <c r="AD140" t="s">
        <v>81</v>
      </c>
      <c r="AE140" t="s">
        <v>81</v>
      </c>
      <c r="AF140" t="s">
        <v>81</v>
      </c>
      <c r="AG140" t="s">
        <v>1953</v>
      </c>
      <c r="AH140" t="s">
        <v>1954</v>
      </c>
      <c r="AI140" t="s">
        <v>1955</v>
      </c>
      <c r="AJ140" t="s">
        <v>81</v>
      </c>
      <c r="AK140" t="s">
        <v>81</v>
      </c>
      <c r="AL140" t="s">
        <v>316</v>
      </c>
      <c r="AM140" s="455">
        <v>1</v>
      </c>
      <c r="AN140" s="455">
        <v>2</v>
      </c>
      <c r="AO140" t="s">
        <v>236</v>
      </c>
      <c r="AP140" t="s">
        <v>454</v>
      </c>
      <c r="AQ140" t="s">
        <v>131</v>
      </c>
      <c r="AR140" t="s">
        <v>132</v>
      </c>
      <c r="AS140" t="s">
        <v>133</v>
      </c>
      <c r="AT140" t="s">
        <v>81</v>
      </c>
      <c r="AU140" t="s">
        <v>101</v>
      </c>
      <c r="AV140" t="s">
        <v>81</v>
      </c>
      <c r="AW140" t="s">
        <v>102</v>
      </c>
      <c r="AX140" t="s">
        <v>103</v>
      </c>
      <c r="AY140" t="s">
        <v>214</v>
      </c>
      <c r="AZ140" t="s">
        <v>214</v>
      </c>
      <c r="BA140" t="s">
        <v>213</v>
      </c>
      <c r="BB140" t="s">
        <v>106</v>
      </c>
      <c r="BC140" t="s">
        <v>81</v>
      </c>
      <c r="BD140" t="s">
        <v>81</v>
      </c>
      <c r="BE140" t="s">
        <v>81</v>
      </c>
      <c r="BF140" t="s">
        <v>81</v>
      </c>
      <c r="BG140" t="s">
        <v>526</v>
      </c>
      <c r="BH140" t="s">
        <v>554</v>
      </c>
      <c r="BI140" t="s">
        <v>81</v>
      </c>
      <c r="BJ140" t="s">
        <v>1956</v>
      </c>
      <c r="BK140" s="231" t="str">
        <f>HYPERLINK("http://dx.doi.org/10.52950/ES.2022.11.2.003","http://dx.doi.org/10.52950/ES.2022.11.2.003")</f>
        <v>http://dx.doi.org/10.52950/ES.2022.11.2.003</v>
      </c>
      <c r="BL140" t="s">
        <v>81</v>
      </c>
      <c r="BM140" t="s">
        <v>81</v>
      </c>
      <c r="BN140" t="s">
        <v>153</v>
      </c>
      <c r="BO140" t="s">
        <v>111</v>
      </c>
      <c r="BP140" t="s">
        <v>112</v>
      </c>
      <c r="BQ140" t="s">
        <v>219</v>
      </c>
      <c r="BR140" t="s">
        <v>81</v>
      </c>
      <c r="BS140" t="s">
        <v>1957</v>
      </c>
      <c r="BT140" s="232" t="str">
        <f>HYPERLINK("https://www.webofscience.com/wos/woscc/full-record/WOS:000901443200004","View Record in Web of Science")</f>
        <v>View Record in Web of Science</v>
      </c>
      <c r="BU140" t="s">
        <v>115</v>
      </c>
      <c r="BV140" t="s">
        <v>81</v>
      </c>
      <c r="BW140" t="s">
        <v>81</v>
      </c>
      <c r="BX140" t="s">
        <v>116</v>
      </c>
    </row>
    <row r="141" spans="1:76" x14ac:dyDescent="0.25">
      <c r="A141" t="s">
        <v>77</v>
      </c>
      <c r="B141" t="s">
        <v>77</v>
      </c>
      <c r="C141" t="s">
        <v>77</v>
      </c>
      <c r="D141" t="s">
        <v>77</v>
      </c>
      <c r="E141" t="s">
        <v>1958</v>
      </c>
      <c r="F141" t="s">
        <v>1959</v>
      </c>
      <c r="G141" t="s">
        <v>1960</v>
      </c>
      <c r="H141" t="s">
        <v>81</v>
      </c>
      <c r="I141" t="s">
        <v>82</v>
      </c>
      <c r="J141" t="s">
        <v>854</v>
      </c>
      <c r="K141" t="s">
        <v>1438</v>
      </c>
      <c r="L141" t="s">
        <v>1961</v>
      </c>
      <c r="M141" t="s">
        <v>1962</v>
      </c>
      <c r="N141" t="s">
        <v>1963</v>
      </c>
      <c r="O141" t="s">
        <v>1964</v>
      </c>
      <c r="P141" t="s">
        <v>124</v>
      </c>
      <c r="Q141" t="s">
        <v>87</v>
      </c>
      <c r="R141" t="s">
        <v>81</v>
      </c>
      <c r="S141" t="s">
        <v>81</v>
      </c>
      <c r="T141" t="s">
        <v>81</v>
      </c>
      <c r="U141" t="s">
        <v>81</v>
      </c>
      <c r="V141" t="s">
        <v>1965</v>
      </c>
      <c r="W141" t="s">
        <v>89</v>
      </c>
      <c r="X141" t="s">
        <v>81</v>
      </c>
      <c r="Y141" t="s">
        <v>81</v>
      </c>
      <c r="Z141" t="s">
        <v>90</v>
      </c>
      <c r="AA141" t="s">
        <v>91</v>
      </c>
      <c r="AB141" t="s">
        <v>81</v>
      </c>
      <c r="AC141" t="s">
        <v>81</v>
      </c>
      <c r="AD141" t="s">
        <v>81</v>
      </c>
      <c r="AE141" t="s">
        <v>81</v>
      </c>
      <c r="AF141" t="s">
        <v>81</v>
      </c>
      <c r="AG141" t="s">
        <v>1966</v>
      </c>
      <c r="AH141" t="s">
        <v>1967</v>
      </c>
      <c r="AI141" t="s">
        <v>861</v>
      </c>
      <c r="AJ141" t="s">
        <v>862</v>
      </c>
      <c r="AK141" t="s">
        <v>81</v>
      </c>
      <c r="AL141" t="s">
        <v>157</v>
      </c>
      <c r="AM141" s="455">
        <v>2</v>
      </c>
      <c r="AN141" s="455">
        <v>2</v>
      </c>
      <c r="AO141" t="s">
        <v>77</v>
      </c>
      <c r="AP141" t="s">
        <v>234</v>
      </c>
      <c r="AQ141" t="s">
        <v>131</v>
      </c>
      <c r="AR141" t="s">
        <v>132</v>
      </c>
      <c r="AS141" t="s">
        <v>133</v>
      </c>
      <c r="AT141" t="s">
        <v>81</v>
      </c>
      <c r="AU141" t="s">
        <v>101</v>
      </c>
      <c r="AV141" t="s">
        <v>81</v>
      </c>
      <c r="AW141" t="s">
        <v>102</v>
      </c>
      <c r="AX141" t="s">
        <v>103</v>
      </c>
      <c r="AY141" t="s">
        <v>214</v>
      </c>
      <c r="AZ141" t="s">
        <v>214</v>
      </c>
      <c r="BA141" t="s">
        <v>213</v>
      </c>
      <c r="BB141" t="s">
        <v>96</v>
      </c>
      <c r="BC141" t="s">
        <v>81</v>
      </c>
      <c r="BD141" t="s">
        <v>81</v>
      </c>
      <c r="BE141" t="s">
        <v>81</v>
      </c>
      <c r="BF141" t="s">
        <v>81</v>
      </c>
      <c r="BG141" t="s">
        <v>233</v>
      </c>
      <c r="BH141" t="s">
        <v>670</v>
      </c>
      <c r="BI141" t="s">
        <v>81</v>
      </c>
      <c r="BJ141" t="s">
        <v>81</v>
      </c>
      <c r="BK141" t="s">
        <v>81</v>
      </c>
      <c r="BL141" t="s">
        <v>81</v>
      </c>
      <c r="BM141" t="s">
        <v>81</v>
      </c>
      <c r="BN141" t="s">
        <v>351</v>
      </c>
      <c r="BO141" t="s">
        <v>111</v>
      </c>
      <c r="BP141" t="s">
        <v>112</v>
      </c>
      <c r="BQ141" t="s">
        <v>468</v>
      </c>
      <c r="BR141" t="s">
        <v>81</v>
      </c>
      <c r="BS141" t="s">
        <v>1968</v>
      </c>
      <c r="BT141" s="233" t="str">
        <f>HYPERLINK("https://www.webofscience.com/wos/woscc/full-record/WOS:000791160500005","View Record in Web of Science")</f>
        <v>View Record in Web of Science</v>
      </c>
      <c r="BU141" t="s">
        <v>81</v>
      </c>
      <c r="BV141" t="s">
        <v>81</v>
      </c>
      <c r="BW141" t="s">
        <v>81</v>
      </c>
      <c r="BX141" t="s">
        <v>116</v>
      </c>
    </row>
    <row r="142" spans="1:76" x14ac:dyDescent="0.25">
      <c r="A142" t="s">
        <v>77</v>
      </c>
      <c r="B142" t="s">
        <v>77</v>
      </c>
      <c r="C142" t="s">
        <v>77</v>
      </c>
      <c r="D142" t="s">
        <v>77</v>
      </c>
      <c r="E142" t="s">
        <v>78</v>
      </c>
      <c r="F142" t="s">
        <v>1969</v>
      </c>
      <c r="G142" t="s">
        <v>80</v>
      </c>
      <c r="H142" t="s">
        <v>81</v>
      </c>
      <c r="I142" t="s">
        <v>82</v>
      </c>
      <c r="J142" t="s">
        <v>83</v>
      </c>
      <c r="K142" t="s">
        <v>84</v>
      </c>
      <c r="L142" t="s">
        <v>81</v>
      </c>
      <c r="M142" t="s">
        <v>81</v>
      </c>
      <c r="N142" t="s">
        <v>81</v>
      </c>
      <c r="O142" t="s">
        <v>85</v>
      </c>
      <c r="P142" t="s">
        <v>86</v>
      </c>
      <c r="Q142" t="s">
        <v>87</v>
      </c>
      <c r="R142" t="s">
        <v>81</v>
      </c>
      <c r="S142" t="s">
        <v>81</v>
      </c>
      <c r="T142" t="s">
        <v>81</v>
      </c>
      <c r="U142" t="s">
        <v>81</v>
      </c>
      <c r="V142" t="s">
        <v>1970</v>
      </c>
      <c r="W142" t="s">
        <v>89</v>
      </c>
      <c r="X142" t="s">
        <v>81</v>
      </c>
      <c r="Y142" t="s">
        <v>81</v>
      </c>
      <c r="Z142" t="s">
        <v>90</v>
      </c>
      <c r="AA142" t="s">
        <v>91</v>
      </c>
      <c r="AB142" t="s">
        <v>81</v>
      </c>
      <c r="AC142" t="s">
        <v>81</v>
      </c>
      <c r="AD142" t="s">
        <v>81</v>
      </c>
      <c r="AE142" t="s">
        <v>81</v>
      </c>
      <c r="AF142" t="s">
        <v>81</v>
      </c>
      <c r="AG142" t="s">
        <v>1971</v>
      </c>
      <c r="AH142" t="s">
        <v>1972</v>
      </c>
      <c r="AI142" t="s">
        <v>94</v>
      </c>
      <c r="AJ142" t="s">
        <v>81</v>
      </c>
      <c r="AK142" t="s">
        <v>81</v>
      </c>
      <c r="AL142" t="s">
        <v>1167</v>
      </c>
      <c r="AM142" s="455">
        <v>8</v>
      </c>
      <c r="AN142" s="455">
        <v>8</v>
      </c>
      <c r="AO142" t="s">
        <v>77</v>
      </c>
      <c r="AP142" t="s">
        <v>110</v>
      </c>
      <c r="AQ142" t="s">
        <v>154</v>
      </c>
      <c r="AR142" t="s">
        <v>155</v>
      </c>
      <c r="AS142" t="s">
        <v>156</v>
      </c>
      <c r="AT142" t="s">
        <v>101</v>
      </c>
      <c r="AU142" t="s">
        <v>81</v>
      </c>
      <c r="AV142" t="s">
        <v>81</v>
      </c>
      <c r="AW142" t="s">
        <v>102</v>
      </c>
      <c r="AX142" t="s">
        <v>103</v>
      </c>
      <c r="AY142" t="s">
        <v>235</v>
      </c>
      <c r="AZ142" t="s">
        <v>235</v>
      </c>
      <c r="BA142" t="s">
        <v>236</v>
      </c>
      <c r="BB142" t="s">
        <v>96</v>
      </c>
      <c r="BC142" t="s">
        <v>81</v>
      </c>
      <c r="BD142" t="s">
        <v>81</v>
      </c>
      <c r="BE142" t="s">
        <v>81</v>
      </c>
      <c r="BF142" t="s">
        <v>81</v>
      </c>
      <c r="BG142" t="s">
        <v>1973</v>
      </c>
      <c r="BH142" t="s">
        <v>1630</v>
      </c>
      <c r="BI142" t="s">
        <v>81</v>
      </c>
      <c r="BJ142" t="s">
        <v>1974</v>
      </c>
      <c r="BK142" s="234" t="str">
        <f>HYPERLINK("http://dx.doi.org/10.20472/ES.2020.9.1.008","http://dx.doi.org/10.20472/ES.2020.9.1.008")</f>
        <v>http://dx.doi.org/10.20472/ES.2020.9.1.008</v>
      </c>
      <c r="BL142" t="s">
        <v>81</v>
      </c>
      <c r="BM142" t="s">
        <v>81</v>
      </c>
      <c r="BN142" t="s">
        <v>153</v>
      </c>
      <c r="BO142" t="s">
        <v>111</v>
      </c>
      <c r="BP142" t="s">
        <v>112</v>
      </c>
      <c r="BQ142" t="s">
        <v>614</v>
      </c>
      <c r="BR142" t="s">
        <v>81</v>
      </c>
      <c r="BS142" t="s">
        <v>1975</v>
      </c>
      <c r="BT142" s="235" t="str">
        <f>HYPERLINK("https://www.webofscience.com/wos/woscc/full-record/WOS:000543252500008","View Record in Web of Science")</f>
        <v>View Record in Web of Science</v>
      </c>
      <c r="BU142" t="s">
        <v>115</v>
      </c>
      <c r="BV142" t="s">
        <v>81</v>
      </c>
      <c r="BW142" t="s">
        <v>81</v>
      </c>
      <c r="BX142" t="s">
        <v>116</v>
      </c>
    </row>
    <row r="143" spans="1:76" x14ac:dyDescent="0.25">
      <c r="A143" t="s">
        <v>77</v>
      </c>
      <c r="B143" t="s">
        <v>77</v>
      </c>
      <c r="C143" t="s">
        <v>77</v>
      </c>
      <c r="D143" t="s">
        <v>77</v>
      </c>
      <c r="E143" t="s">
        <v>1976</v>
      </c>
      <c r="F143" t="s">
        <v>1977</v>
      </c>
      <c r="G143" t="s">
        <v>1978</v>
      </c>
      <c r="H143" t="s">
        <v>81</v>
      </c>
      <c r="I143" t="s">
        <v>82</v>
      </c>
      <c r="J143" t="s">
        <v>1979</v>
      </c>
      <c r="K143" t="s">
        <v>1980</v>
      </c>
      <c r="L143" t="s">
        <v>81</v>
      </c>
      <c r="M143" t="s">
        <v>81</v>
      </c>
      <c r="N143" t="s">
        <v>81</v>
      </c>
      <c r="O143" t="s">
        <v>1981</v>
      </c>
      <c r="P143" t="s">
        <v>1982</v>
      </c>
      <c r="Q143" t="s">
        <v>87</v>
      </c>
      <c r="R143" t="s">
        <v>81</v>
      </c>
      <c r="S143" t="s">
        <v>81</v>
      </c>
      <c r="T143" t="s">
        <v>81</v>
      </c>
      <c r="U143" t="s">
        <v>81</v>
      </c>
      <c r="V143" t="s">
        <v>1983</v>
      </c>
      <c r="W143" t="s">
        <v>89</v>
      </c>
      <c r="X143" t="s">
        <v>81</v>
      </c>
      <c r="Y143" t="s">
        <v>81</v>
      </c>
      <c r="Z143" t="s">
        <v>90</v>
      </c>
      <c r="AA143" t="s">
        <v>91</v>
      </c>
      <c r="AB143" t="s">
        <v>81</v>
      </c>
      <c r="AC143" t="s">
        <v>81</v>
      </c>
      <c r="AD143" t="s">
        <v>81</v>
      </c>
      <c r="AE143" t="s">
        <v>81</v>
      </c>
      <c r="AF143" t="s">
        <v>81</v>
      </c>
      <c r="AG143" t="s">
        <v>1984</v>
      </c>
      <c r="AH143" t="s">
        <v>1764</v>
      </c>
      <c r="AI143" t="s">
        <v>1985</v>
      </c>
      <c r="AJ143" t="s">
        <v>81</v>
      </c>
      <c r="AK143" t="s">
        <v>81</v>
      </c>
      <c r="AL143" t="s">
        <v>528</v>
      </c>
      <c r="AM143" s="455">
        <v>1</v>
      </c>
      <c r="AN143" s="455">
        <v>1</v>
      </c>
      <c r="AO143" t="s">
        <v>77</v>
      </c>
      <c r="AP143" t="s">
        <v>252</v>
      </c>
      <c r="AQ143" t="s">
        <v>131</v>
      </c>
      <c r="AR143" t="s">
        <v>132</v>
      </c>
      <c r="AS143" t="s">
        <v>133</v>
      </c>
      <c r="AT143" t="s">
        <v>81</v>
      </c>
      <c r="AU143" t="s">
        <v>101</v>
      </c>
      <c r="AV143" t="s">
        <v>81</v>
      </c>
      <c r="AW143" t="s">
        <v>102</v>
      </c>
      <c r="AX143" t="s">
        <v>103</v>
      </c>
      <c r="AY143" t="s">
        <v>509</v>
      </c>
      <c r="AZ143" t="s">
        <v>509</v>
      </c>
      <c r="BA143" t="s">
        <v>285</v>
      </c>
      <c r="BB143" t="s">
        <v>106</v>
      </c>
      <c r="BC143" t="s">
        <v>81</v>
      </c>
      <c r="BD143" t="s">
        <v>81</v>
      </c>
      <c r="BE143" t="s">
        <v>81</v>
      </c>
      <c r="BF143" t="s">
        <v>81</v>
      </c>
      <c r="BG143" t="s">
        <v>172</v>
      </c>
      <c r="BH143" t="s">
        <v>651</v>
      </c>
      <c r="BI143" t="s">
        <v>81</v>
      </c>
      <c r="BJ143" t="s">
        <v>1986</v>
      </c>
      <c r="BK143" s="236" t="str">
        <f>HYPERLINK("http://dx.doi.org/10.20472/ES.2019.8.2.002","http://dx.doi.org/10.20472/ES.2019.8.2.002")</f>
        <v>http://dx.doi.org/10.20472/ES.2019.8.2.002</v>
      </c>
      <c r="BL143" t="s">
        <v>81</v>
      </c>
      <c r="BM143" t="s">
        <v>81</v>
      </c>
      <c r="BN143" t="s">
        <v>543</v>
      </c>
      <c r="BO143" t="s">
        <v>111</v>
      </c>
      <c r="BP143" t="s">
        <v>112</v>
      </c>
      <c r="BQ143" t="s">
        <v>627</v>
      </c>
      <c r="BR143" t="s">
        <v>81</v>
      </c>
      <c r="BS143" t="s">
        <v>1987</v>
      </c>
      <c r="BT143" s="237" t="str">
        <f>HYPERLINK("https://www.webofscience.com/wos/woscc/full-record/WOS:000503977600002","View Record in Web of Science")</f>
        <v>View Record in Web of Science</v>
      </c>
      <c r="BU143" t="s">
        <v>115</v>
      </c>
      <c r="BV143" t="s">
        <v>81</v>
      </c>
      <c r="BW143" t="s">
        <v>81</v>
      </c>
      <c r="BX143" t="s">
        <v>116</v>
      </c>
    </row>
    <row r="144" spans="1:76" x14ac:dyDescent="0.25">
      <c r="A144" t="s">
        <v>77</v>
      </c>
      <c r="B144" t="s">
        <v>77</v>
      </c>
      <c r="C144" t="s">
        <v>77</v>
      </c>
      <c r="D144" t="s">
        <v>77</v>
      </c>
      <c r="E144" t="s">
        <v>1988</v>
      </c>
      <c r="F144" t="s">
        <v>1989</v>
      </c>
      <c r="G144" t="s">
        <v>1990</v>
      </c>
      <c r="H144" t="s">
        <v>81</v>
      </c>
      <c r="I144" t="s">
        <v>82</v>
      </c>
      <c r="J144" t="s">
        <v>1991</v>
      </c>
      <c r="K144" t="s">
        <v>1992</v>
      </c>
      <c r="L144" t="s">
        <v>81</v>
      </c>
      <c r="M144" t="s">
        <v>81</v>
      </c>
      <c r="N144" t="s">
        <v>81</v>
      </c>
      <c r="O144" t="s">
        <v>1993</v>
      </c>
      <c r="P144" t="s">
        <v>124</v>
      </c>
      <c r="Q144" t="s">
        <v>87</v>
      </c>
      <c r="R144" t="s">
        <v>81</v>
      </c>
      <c r="S144" t="s">
        <v>81</v>
      </c>
      <c r="T144" t="s">
        <v>81</v>
      </c>
      <c r="U144" t="s">
        <v>81</v>
      </c>
      <c r="V144" t="s">
        <v>1994</v>
      </c>
      <c r="W144" t="s">
        <v>89</v>
      </c>
      <c r="X144" t="s">
        <v>81</v>
      </c>
      <c r="Y144" t="s">
        <v>81</v>
      </c>
      <c r="Z144" t="s">
        <v>90</v>
      </c>
      <c r="AA144" t="s">
        <v>91</v>
      </c>
      <c r="AB144" t="s">
        <v>81</v>
      </c>
      <c r="AC144" t="s">
        <v>81</v>
      </c>
      <c r="AD144" t="s">
        <v>81</v>
      </c>
      <c r="AE144" t="s">
        <v>81</v>
      </c>
      <c r="AF144" t="s">
        <v>81</v>
      </c>
      <c r="AG144" t="s">
        <v>1995</v>
      </c>
      <c r="AH144" t="s">
        <v>81</v>
      </c>
      <c r="AI144" t="s">
        <v>1996</v>
      </c>
      <c r="AJ144" t="s">
        <v>81</v>
      </c>
      <c r="AK144" t="s">
        <v>81</v>
      </c>
      <c r="AL144" t="s">
        <v>136</v>
      </c>
      <c r="AM144" s="455">
        <v>0</v>
      </c>
      <c r="AN144" s="455">
        <v>0</v>
      </c>
      <c r="AO144" t="s">
        <v>77</v>
      </c>
      <c r="AP144" t="s">
        <v>117</v>
      </c>
      <c r="AQ144" t="s">
        <v>154</v>
      </c>
      <c r="AR144" t="s">
        <v>155</v>
      </c>
      <c r="AS144" t="s">
        <v>156</v>
      </c>
      <c r="AT144" t="s">
        <v>101</v>
      </c>
      <c r="AU144" t="s">
        <v>81</v>
      </c>
      <c r="AV144" t="s">
        <v>81</v>
      </c>
      <c r="AW144" t="s">
        <v>102</v>
      </c>
      <c r="AX144" t="s">
        <v>103</v>
      </c>
      <c r="AY144" t="s">
        <v>134</v>
      </c>
      <c r="AZ144" t="s">
        <v>134</v>
      </c>
      <c r="BA144" t="s">
        <v>135</v>
      </c>
      <c r="BB144" t="s">
        <v>117</v>
      </c>
      <c r="BC144" t="s">
        <v>81</v>
      </c>
      <c r="BD144" t="s">
        <v>81</v>
      </c>
      <c r="BE144" t="s">
        <v>81</v>
      </c>
      <c r="BF144" t="s">
        <v>81</v>
      </c>
      <c r="BG144" t="s">
        <v>1690</v>
      </c>
      <c r="BH144" t="s">
        <v>129</v>
      </c>
      <c r="BI144" t="s">
        <v>81</v>
      </c>
      <c r="BJ144" t="s">
        <v>1997</v>
      </c>
      <c r="BK144" s="238" t="str">
        <f>HYPERLINK("http://dx.doi.org/10.20472/ES.2015.4.3.005","http://dx.doi.org/10.20472/ES.2015.4.3.005")</f>
        <v>http://dx.doi.org/10.20472/ES.2015.4.3.005</v>
      </c>
      <c r="BL144" t="s">
        <v>81</v>
      </c>
      <c r="BM144" t="s">
        <v>81</v>
      </c>
      <c r="BN144" t="s">
        <v>127</v>
      </c>
      <c r="BO144" t="s">
        <v>111</v>
      </c>
      <c r="BP144" t="s">
        <v>112</v>
      </c>
      <c r="BQ144" t="s">
        <v>159</v>
      </c>
      <c r="BR144" t="s">
        <v>81</v>
      </c>
      <c r="BS144" t="s">
        <v>1998</v>
      </c>
      <c r="BT144" s="239" t="str">
        <f>HYPERLINK("https://www.webofscience.com/wos/woscc/full-record/WOS:000218864700005","View Record in Web of Science")</f>
        <v>View Record in Web of Science</v>
      </c>
      <c r="BU144" t="s">
        <v>141</v>
      </c>
      <c r="BV144" t="s">
        <v>81</v>
      </c>
      <c r="BW144" t="s">
        <v>81</v>
      </c>
      <c r="BX144" t="s">
        <v>116</v>
      </c>
    </row>
    <row r="145" spans="1:76" x14ac:dyDescent="0.25">
      <c r="A145" t="s">
        <v>77</v>
      </c>
      <c r="B145" t="s">
        <v>77</v>
      </c>
      <c r="C145" t="s">
        <v>77</v>
      </c>
      <c r="D145" t="s">
        <v>77</v>
      </c>
      <c r="E145" t="s">
        <v>1999</v>
      </c>
      <c r="F145" t="s">
        <v>2000</v>
      </c>
      <c r="G145" t="s">
        <v>2001</v>
      </c>
      <c r="H145" t="s">
        <v>81</v>
      </c>
      <c r="I145" t="s">
        <v>82</v>
      </c>
      <c r="J145" t="s">
        <v>2002</v>
      </c>
      <c r="K145" t="s">
        <v>2003</v>
      </c>
      <c r="L145" t="s">
        <v>81</v>
      </c>
      <c r="M145" t="s">
        <v>81</v>
      </c>
      <c r="N145" t="s">
        <v>81</v>
      </c>
      <c r="O145" t="s">
        <v>2004</v>
      </c>
      <c r="P145" t="s">
        <v>81</v>
      </c>
      <c r="Q145" t="s">
        <v>87</v>
      </c>
      <c r="R145" t="s">
        <v>81</v>
      </c>
      <c r="S145" t="s">
        <v>81</v>
      </c>
      <c r="T145" t="s">
        <v>81</v>
      </c>
      <c r="U145" t="s">
        <v>81</v>
      </c>
      <c r="V145" t="s">
        <v>2005</v>
      </c>
      <c r="W145" t="s">
        <v>89</v>
      </c>
      <c r="X145" t="s">
        <v>81</v>
      </c>
      <c r="Y145" t="s">
        <v>81</v>
      </c>
      <c r="Z145" t="s">
        <v>90</v>
      </c>
      <c r="AA145" t="s">
        <v>91</v>
      </c>
      <c r="AB145" t="s">
        <v>81</v>
      </c>
      <c r="AC145" t="s">
        <v>81</v>
      </c>
      <c r="AD145" t="s">
        <v>81</v>
      </c>
      <c r="AE145" t="s">
        <v>81</v>
      </c>
      <c r="AF145" t="s">
        <v>81</v>
      </c>
      <c r="AG145" t="s">
        <v>2006</v>
      </c>
      <c r="AH145" t="s">
        <v>81</v>
      </c>
      <c r="AI145" t="s">
        <v>81</v>
      </c>
      <c r="AJ145" t="s">
        <v>81</v>
      </c>
      <c r="AK145" t="s">
        <v>81</v>
      </c>
      <c r="AL145" t="s">
        <v>543</v>
      </c>
      <c r="AM145" s="455">
        <v>17</v>
      </c>
      <c r="AN145" s="455">
        <v>19</v>
      </c>
      <c r="AO145" t="s">
        <v>77</v>
      </c>
      <c r="AP145" t="s">
        <v>96</v>
      </c>
      <c r="AQ145" t="s">
        <v>154</v>
      </c>
      <c r="AR145" t="s">
        <v>155</v>
      </c>
      <c r="AS145" t="s">
        <v>156</v>
      </c>
      <c r="AT145" t="s">
        <v>101</v>
      </c>
      <c r="AU145" t="s">
        <v>81</v>
      </c>
      <c r="AV145" t="s">
        <v>81</v>
      </c>
      <c r="AW145" t="s">
        <v>102</v>
      </c>
      <c r="AX145" t="s">
        <v>103</v>
      </c>
      <c r="AY145" t="s">
        <v>333</v>
      </c>
      <c r="AZ145" t="s">
        <v>333</v>
      </c>
      <c r="BA145" t="s">
        <v>117</v>
      </c>
      <c r="BB145" t="s">
        <v>117</v>
      </c>
      <c r="BC145" t="s">
        <v>81</v>
      </c>
      <c r="BD145" t="s">
        <v>81</v>
      </c>
      <c r="BE145" t="s">
        <v>81</v>
      </c>
      <c r="BF145" t="s">
        <v>81</v>
      </c>
      <c r="BG145" t="s">
        <v>1892</v>
      </c>
      <c r="BH145" t="s">
        <v>316</v>
      </c>
      <c r="BI145" t="s">
        <v>81</v>
      </c>
      <c r="BJ145" t="s">
        <v>81</v>
      </c>
      <c r="BK145" t="s">
        <v>81</v>
      </c>
      <c r="BL145" t="s">
        <v>81</v>
      </c>
      <c r="BM145" t="s">
        <v>81</v>
      </c>
      <c r="BN145" t="s">
        <v>567</v>
      </c>
      <c r="BO145" t="s">
        <v>111</v>
      </c>
      <c r="BP145" t="s">
        <v>112</v>
      </c>
      <c r="BQ145" t="s">
        <v>997</v>
      </c>
      <c r="BR145" t="s">
        <v>81</v>
      </c>
      <c r="BS145" t="s">
        <v>2007</v>
      </c>
      <c r="BT145" s="240" t="str">
        <f>HYPERLINK("https://www.webofscience.com/wos/woscc/full-record/WOS:000218859600002","View Record in Web of Science")</f>
        <v>View Record in Web of Science</v>
      </c>
      <c r="BU145" t="s">
        <v>81</v>
      </c>
      <c r="BV145" t="s">
        <v>81</v>
      </c>
      <c r="BW145" t="s">
        <v>81</v>
      </c>
      <c r="BX145" t="s">
        <v>116</v>
      </c>
    </row>
    <row r="146" spans="1:76" x14ac:dyDescent="0.25">
      <c r="A146" t="s">
        <v>77</v>
      </c>
      <c r="B146" t="s">
        <v>77</v>
      </c>
      <c r="C146" t="s">
        <v>77</v>
      </c>
      <c r="D146" t="s">
        <v>77</v>
      </c>
      <c r="E146" t="s">
        <v>2008</v>
      </c>
      <c r="F146" t="s">
        <v>2009</v>
      </c>
      <c r="G146" t="s">
        <v>2010</v>
      </c>
      <c r="H146" t="s">
        <v>81</v>
      </c>
      <c r="I146" t="s">
        <v>82</v>
      </c>
      <c r="J146" t="s">
        <v>2011</v>
      </c>
      <c r="K146" t="s">
        <v>81</v>
      </c>
      <c r="L146" t="s">
        <v>81</v>
      </c>
      <c r="M146" t="s">
        <v>81</v>
      </c>
      <c r="N146" t="s">
        <v>81</v>
      </c>
      <c r="O146" t="s">
        <v>2012</v>
      </c>
      <c r="P146" t="s">
        <v>81</v>
      </c>
      <c r="Q146" t="s">
        <v>87</v>
      </c>
      <c r="R146" t="s">
        <v>81</v>
      </c>
      <c r="S146" t="s">
        <v>81</v>
      </c>
      <c r="T146" t="s">
        <v>81</v>
      </c>
      <c r="U146" t="s">
        <v>81</v>
      </c>
      <c r="V146" t="s">
        <v>2013</v>
      </c>
      <c r="W146" t="s">
        <v>89</v>
      </c>
      <c r="X146" t="s">
        <v>81</v>
      </c>
      <c r="Y146" t="s">
        <v>81</v>
      </c>
      <c r="Z146" t="s">
        <v>90</v>
      </c>
      <c r="AA146" t="s">
        <v>91</v>
      </c>
      <c r="AB146" t="s">
        <v>81</v>
      </c>
      <c r="AC146" t="s">
        <v>81</v>
      </c>
      <c r="AD146" t="s">
        <v>81</v>
      </c>
      <c r="AE146" t="s">
        <v>81</v>
      </c>
      <c r="AF146" t="s">
        <v>81</v>
      </c>
      <c r="AG146" t="s">
        <v>2014</v>
      </c>
      <c r="AH146" t="s">
        <v>81</v>
      </c>
      <c r="AI146" t="s">
        <v>81</v>
      </c>
      <c r="AJ146" t="s">
        <v>81</v>
      </c>
      <c r="AK146" t="s">
        <v>81</v>
      </c>
      <c r="AL146" t="s">
        <v>454</v>
      </c>
      <c r="AM146" s="455">
        <v>0</v>
      </c>
      <c r="AN146" s="455">
        <v>0</v>
      </c>
      <c r="AO146" t="s">
        <v>77</v>
      </c>
      <c r="AP146" t="s">
        <v>77</v>
      </c>
      <c r="AQ146" t="s">
        <v>154</v>
      </c>
      <c r="AR146" t="s">
        <v>155</v>
      </c>
      <c r="AS146" t="s">
        <v>156</v>
      </c>
      <c r="AT146" t="s">
        <v>101</v>
      </c>
      <c r="AU146" t="s">
        <v>81</v>
      </c>
      <c r="AV146" t="s">
        <v>81</v>
      </c>
      <c r="AW146" t="s">
        <v>102</v>
      </c>
      <c r="AX146" t="s">
        <v>103</v>
      </c>
      <c r="AY146" t="s">
        <v>397</v>
      </c>
      <c r="AZ146" t="s">
        <v>397</v>
      </c>
      <c r="BA146" t="s">
        <v>106</v>
      </c>
      <c r="BB146" t="s">
        <v>106</v>
      </c>
      <c r="BC146" t="s">
        <v>81</v>
      </c>
      <c r="BD146" t="s">
        <v>81</v>
      </c>
      <c r="BE146" t="s">
        <v>81</v>
      </c>
      <c r="BF146" t="s">
        <v>81</v>
      </c>
      <c r="BG146" t="s">
        <v>526</v>
      </c>
      <c r="BH146" t="s">
        <v>284</v>
      </c>
      <c r="BI146" t="s">
        <v>81</v>
      </c>
      <c r="BJ146" t="s">
        <v>81</v>
      </c>
      <c r="BK146" t="s">
        <v>81</v>
      </c>
      <c r="BL146" t="s">
        <v>81</v>
      </c>
      <c r="BM146" t="s">
        <v>81</v>
      </c>
      <c r="BN146" t="s">
        <v>218</v>
      </c>
      <c r="BO146" t="s">
        <v>111</v>
      </c>
      <c r="BP146" t="s">
        <v>112</v>
      </c>
      <c r="BQ146" t="s">
        <v>568</v>
      </c>
      <c r="BR146" t="s">
        <v>81</v>
      </c>
      <c r="BS146" t="s">
        <v>2015</v>
      </c>
      <c r="BT146" s="241" t="str">
        <f>HYPERLINK("https://www.webofscience.com/wos/woscc/full-record/WOS:000218853000003","View Record in Web of Science")</f>
        <v>View Record in Web of Science</v>
      </c>
      <c r="BU146" t="s">
        <v>81</v>
      </c>
      <c r="BV146" t="s">
        <v>81</v>
      </c>
      <c r="BW146" t="s">
        <v>81</v>
      </c>
      <c r="BX146" t="s">
        <v>116</v>
      </c>
    </row>
    <row r="147" spans="1:76" x14ac:dyDescent="0.25">
      <c r="A147" t="s">
        <v>77</v>
      </c>
      <c r="B147" t="s">
        <v>77</v>
      </c>
      <c r="C147" t="s">
        <v>77</v>
      </c>
      <c r="D147" t="s">
        <v>77</v>
      </c>
      <c r="E147" t="s">
        <v>2016</v>
      </c>
      <c r="F147" t="s">
        <v>81</v>
      </c>
      <c r="G147" t="s">
        <v>2017</v>
      </c>
      <c r="H147" t="s">
        <v>81</v>
      </c>
      <c r="I147" t="s">
        <v>82</v>
      </c>
      <c r="J147" t="s">
        <v>2018</v>
      </c>
      <c r="K147" t="s">
        <v>81</v>
      </c>
      <c r="L147" t="s">
        <v>81</v>
      </c>
      <c r="M147" t="s">
        <v>81</v>
      </c>
      <c r="N147" t="s">
        <v>81</v>
      </c>
      <c r="O147" t="s">
        <v>2019</v>
      </c>
      <c r="P147" t="s">
        <v>2020</v>
      </c>
      <c r="Q147" t="s">
        <v>87</v>
      </c>
      <c r="R147" t="s">
        <v>81</v>
      </c>
      <c r="S147" t="s">
        <v>81</v>
      </c>
      <c r="T147" t="s">
        <v>81</v>
      </c>
      <c r="U147" t="s">
        <v>81</v>
      </c>
      <c r="V147" t="s">
        <v>2021</v>
      </c>
      <c r="W147" t="s">
        <v>89</v>
      </c>
      <c r="X147" t="s">
        <v>81</v>
      </c>
      <c r="Y147" t="s">
        <v>81</v>
      </c>
      <c r="Z147" t="s">
        <v>90</v>
      </c>
      <c r="AA147" t="s">
        <v>91</v>
      </c>
      <c r="AB147" t="s">
        <v>81</v>
      </c>
      <c r="AC147" t="s">
        <v>81</v>
      </c>
      <c r="AD147" t="s">
        <v>81</v>
      </c>
      <c r="AE147" t="s">
        <v>81</v>
      </c>
      <c r="AF147" t="s">
        <v>81</v>
      </c>
      <c r="AG147" t="s">
        <v>81</v>
      </c>
      <c r="AH147" t="s">
        <v>2022</v>
      </c>
      <c r="AI147" t="s">
        <v>2023</v>
      </c>
      <c r="AJ147" t="s">
        <v>81</v>
      </c>
      <c r="AK147" t="s">
        <v>81</v>
      </c>
      <c r="AL147" t="s">
        <v>554</v>
      </c>
      <c r="AM147" s="455">
        <v>2</v>
      </c>
      <c r="AN147" s="455">
        <v>2</v>
      </c>
      <c r="AO147" t="s">
        <v>77</v>
      </c>
      <c r="AP147" t="s">
        <v>117</v>
      </c>
      <c r="AQ147" t="s">
        <v>154</v>
      </c>
      <c r="AR147" t="s">
        <v>155</v>
      </c>
      <c r="AS147" t="s">
        <v>156</v>
      </c>
      <c r="AT147" t="s">
        <v>101</v>
      </c>
      <c r="AU147" t="s">
        <v>81</v>
      </c>
      <c r="AV147" t="s">
        <v>81</v>
      </c>
      <c r="AW147" t="s">
        <v>102</v>
      </c>
      <c r="AX147" t="s">
        <v>103</v>
      </c>
      <c r="AY147" t="s">
        <v>397</v>
      </c>
      <c r="AZ147" t="s">
        <v>397</v>
      </c>
      <c r="BA147" t="s">
        <v>106</v>
      </c>
      <c r="BB147" t="s">
        <v>117</v>
      </c>
      <c r="BC147" t="s">
        <v>81</v>
      </c>
      <c r="BD147" t="s">
        <v>81</v>
      </c>
      <c r="BE147" t="s">
        <v>81</v>
      </c>
      <c r="BF147" t="s">
        <v>81</v>
      </c>
      <c r="BG147" t="s">
        <v>2024</v>
      </c>
      <c r="BH147" t="s">
        <v>2025</v>
      </c>
      <c r="BI147" t="s">
        <v>81</v>
      </c>
      <c r="BJ147" t="s">
        <v>81</v>
      </c>
      <c r="BK147" t="s">
        <v>81</v>
      </c>
      <c r="BL147" t="s">
        <v>81</v>
      </c>
      <c r="BM147" t="s">
        <v>81</v>
      </c>
      <c r="BN147" t="s">
        <v>97</v>
      </c>
      <c r="BO147" t="s">
        <v>111</v>
      </c>
      <c r="BP147" t="s">
        <v>112</v>
      </c>
      <c r="BQ147" t="s">
        <v>716</v>
      </c>
      <c r="BR147" t="s">
        <v>81</v>
      </c>
      <c r="BS147" t="s">
        <v>2026</v>
      </c>
      <c r="BT147" s="242" t="str">
        <f>HYPERLINK("https://www.webofscience.com/wos/woscc/full-record/WOS:000218855100009","View Record in Web of Science")</f>
        <v>View Record in Web of Science</v>
      </c>
      <c r="BU147" t="s">
        <v>81</v>
      </c>
      <c r="BV147" t="s">
        <v>81</v>
      </c>
      <c r="BW147" t="s">
        <v>81</v>
      </c>
      <c r="BX147" t="s">
        <v>116</v>
      </c>
    </row>
    <row r="148" spans="1:76" x14ac:dyDescent="0.25">
      <c r="A148" t="s">
        <v>77</v>
      </c>
      <c r="B148" t="s">
        <v>77</v>
      </c>
      <c r="C148" t="s">
        <v>77</v>
      </c>
      <c r="D148" t="s">
        <v>77</v>
      </c>
      <c r="E148" t="s">
        <v>2027</v>
      </c>
      <c r="F148" t="s">
        <v>2028</v>
      </c>
      <c r="G148" t="s">
        <v>2029</v>
      </c>
      <c r="H148" t="s">
        <v>81</v>
      </c>
      <c r="I148" t="s">
        <v>82</v>
      </c>
      <c r="J148" t="s">
        <v>2030</v>
      </c>
      <c r="K148" t="s">
        <v>2031</v>
      </c>
      <c r="L148" t="s">
        <v>81</v>
      </c>
      <c r="M148" t="s">
        <v>81</v>
      </c>
      <c r="N148" t="s">
        <v>81</v>
      </c>
      <c r="O148" t="s">
        <v>2032</v>
      </c>
      <c r="P148" t="s">
        <v>2033</v>
      </c>
      <c r="Q148" t="s">
        <v>87</v>
      </c>
      <c r="R148" t="s">
        <v>81</v>
      </c>
      <c r="S148" t="s">
        <v>81</v>
      </c>
      <c r="T148" t="s">
        <v>81</v>
      </c>
      <c r="U148" t="s">
        <v>81</v>
      </c>
      <c r="V148" t="s">
        <v>2034</v>
      </c>
      <c r="W148" t="s">
        <v>89</v>
      </c>
      <c r="X148" t="s">
        <v>81</v>
      </c>
      <c r="Y148" t="s">
        <v>81</v>
      </c>
      <c r="Z148" t="s">
        <v>90</v>
      </c>
      <c r="AA148" t="s">
        <v>91</v>
      </c>
      <c r="AB148" t="s">
        <v>81</v>
      </c>
      <c r="AC148" t="s">
        <v>81</v>
      </c>
      <c r="AD148" t="s">
        <v>81</v>
      </c>
      <c r="AE148" t="s">
        <v>81</v>
      </c>
      <c r="AF148" t="s">
        <v>81</v>
      </c>
      <c r="AG148" t="s">
        <v>2035</v>
      </c>
      <c r="AH148" t="s">
        <v>2036</v>
      </c>
      <c r="AI148" t="s">
        <v>81</v>
      </c>
      <c r="AJ148" t="s">
        <v>2037</v>
      </c>
      <c r="AK148" t="s">
        <v>81</v>
      </c>
      <c r="AL148" t="s">
        <v>1150</v>
      </c>
      <c r="AM148" s="455">
        <v>1</v>
      </c>
      <c r="AN148" s="455">
        <v>1</v>
      </c>
      <c r="AO148" t="s">
        <v>234</v>
      </c>
      <c r="AP148" t="s">
        <v>153</v>
      </c>
      <c r="AQ148" t="s">
        <v>98</v>
      </c>
      <c r="AR148" t="s">
        <v>99</v>
      </c>
      <c r="AS148" t="s">
        <v>100</v>
      </c>
      <c r="AT148" t="s">
        <v>81</v>
      </c>
      <c r="AU148" t="s">
        <v>101</v>
      </c>
      <c r="AV148" t="s">
        <v>81</v>
      </c>
      <c r="AW148" t="s">
        <v>102</v>
      </c>
      <c r="AX148" t="s">
        <v>103</v>
      </c>
      <c r="AY148" t="s">
        <v>190</v>
      </c>
      <c r="AZ148" t="s">
        <v>190</v>
      </c>
      <c r="BA148" t="s">
        <v>97</v>
      </c>
      <c r="BB148" t="s">
        <v>96</v>
      </c>
      <c r="BC148" t="s">
        <v>81</v>
      </c>
      <c r="BD148" t="s">
        <v>81</v>
      </c>
      <c r="BE148" t="s">
        <v>81</v>
      </c>
      <c r="BF148" t="s">
        <v>81</v>
      </c>
      <c r="BG148" t="s">
        <v>1457</v>
      </c>
      <c r="BH148" t="s">
        <v>2038</v>
      </c>
      <c r="BI148" t="s">
        <v>81</v>
      </c>
      <c r="BJ148" t="s">
        <v>2039</v>
      </c>
      <c r="BK148" s="243" t="str">
        <f>HYPERLINK("http://dx.doi.org/10.31181/ijes1412025179","http://dx.doi.org/10.31181/ijes1412025179")</f>
        <v>http://dx.doi.org/10.31181/ijes1412025179</v>
      </c>
      <c r="BL148" t="s">
        <v>81</v>
      </c>
      <c r="BM148" t="s">
        <v>81</v>
      </c>
      <c r="BN148" t="s">
        <v>267</v>
      </c>
      <c r="BO148" t="s">
        <v>111</v>
      </c>
      <c r="BP148" t="s">
        <v>112</v>
      </c>
      <c r="BQ148" t="s">
        <v>2040</v>
      </c>
      <c r="BR148" t="s">
        <v>81</v>
      </c>
      <c r="BS148" t="s">
        <v>2041</v>
      </c>
      <c r="BT148" s="244" t="str">
        <f>HYPERLINK("https://www.webofscience.com/wos/woscc/full-record/WOS:001487876000002","View Record in Web of Science")</f>
        <v>View Record in Web of Science</v>
      </c>
      <c r="BU148" t="s">
        <v>115</v>
      </c>
      <c r="BV148" t="s">
        <v>81</v>
      </c>
      <c r="BW148" t="s">
        <v>81</v>
      </c>
      <c r="BX148" t="s">
        <v>116</v>
      </c>
    </row>
    <row r="149" spans="1:76" x14ac:dyDescent="0.25">
      <c r="A149" t="s">
        <v>77</v>
      </c>
      <c r="B149" t="s">
        <v>77</v>
      </c>
      <c r="C149" t="s">
        <v>77</v>
      </c>
      <c r="D149" t="s">
        <v>77</v>
      </c>
      <c r="E149" t="s">
        <v>2042</v>
      </c>
      <c r="F149" t="s">
        <v>2043</v>
      </c>
      <c r="G149" t="s">
        <v>2044</v>
      </c>
      <c r="H149" t="s">
        <v>81</v>
      </c>
      <c r="I149" t="s">
        <v>82</v>
      </c>
      <c r="J149" t="s">
        <v>2045</v>
      </c>
      <c r="K149" t="s">
        <v>2046</v>
      </c>
      <c r="L149" t="s">
        <v>81</v>
      </c>
      <c r="M149" t="s">
        <v>81</v>
      </c>
      <c r="N149" t="s">
        <v>81</v>
      </c>
      <c r="O149" t="s">
        <v>2047</v>
      </c>
      <c r="P149" t="s">
        <v>2048</v>
      </c>
      <c r="Q149" t="s">
        <v>87</v>
      </c>
      <c r="R149" t="s">
        <v>81</v>
      </c>
      <c r="S149" t="s">
        <v>81</v>
      </c>
      <c r="T149" t="s">
        <v>81</v>
      </c>
      <c r="U149" t="s">
        <v>81</v>
      </c>
      <c r="V149" t="s">
        <v>2049</v>
      </c>
      <c r="W149" t="s">
        <v>89</v>
      </c>
      <c r="X149" t="s">
        <v>81</v>
      </c>
      <c r="Y149" t="s">
        <v>81</v>
      </c>
      <c r="Z149" t="s">
        <v>90</v>
      </c>
      <c r="AA149" t="s">
        <v>91</v>
      </c>
      <c r="AB149" t="s">
        <v>81</v>
      </c>
      <c r="AC149" t="s">
        <v>81</v>
      </c>
      <c r="AD149" t="s">
        <v>81</v>
      </c>
      <c r="AE149" t="s">
        <v>81</v>
      </c>
      <c r="AF149" t="s">
        <v>81</v>
      </c>
      <c r="AG149" t="s">
        <v>2050</v>
      </c>
      <c r="AH149" t="s">
        <v>2051</v>
      </c>
      <c r="AI149" t="s">
        <v>2052</v>
      </c>
      <c r="AJ149" t="s">
        <v>2053</v>
      </c>
      <c r="AK149" t="s">
        <v>81</v>
      </c>
      <c r="AL149" t="s">
        <v>371</v>
      </c>
      <c r="AM149" s="455">
        <v>22</v>
      </c>
      <c r="AN149" s="455">
        <v>24</v>
      </c>
      <c r="AO149" t="s">
        <v>96</v>
      </c>
      <c r="AP149" t="s">
        <v>135</v>
      </c>
      <c r="AQ149" t="s">
        <v>98</v>
      </c>
      <c r="AR149" t="s">
        <v>99</v>
      </c>
      <c r="AS149" t="s">
        <v>100</v>
      </c>
      <c r="AT149" t="s">
        <v>81</v>
      </c>
      <c r="AU149" t="s">
        <v>101</v>
      </c>
      <c r="AV149" t="s">
        <v>81</v>
      </c>
      <c r="AW149" t="s">
        <v>102</v>
      </c>
      <c r="AX149" t="s">
        <v>103</v>
      </c>
      <c r="AY149" t="s">
        <v>190</v>
      </c>
      <c r="AZ149" t="s">
        <v>190</v>
      </c>
      <c r="BA149" t="s">
        <v>97</v>
      </c>
      <c r="BB149" t="s">
        <v>96</v>
      </c>
      <c r="BC149" t="s">
        <v>81</v>
      </c>
      <c r="BD149" t="s">
        <v>81</v>
      </c>
      <c r="BE149" t="s">
        <v>81</v>
      </c>
      <c r="BF149" t="s">
        <v>81</v>
      </c>
      <c r="BG149" t="s">
        <v>96</v>
      </c>
      <c r="BH149" t="s">
        <v>252</v>
      </c>
      <c r="BI149" t="s">
        <v>81</v>
      </c>
      <c r="BJ149" t="s">
        <v>2054</v>
      </c>
      <c r="BK149" s="245" t="str">
        <f>HYPERLINK("http://dx.doi.org/10.31181/ijes1412025176","http://dx.doi.org/10.31181/ijes1412025176")</f>
        <v>http://dx.doi.org/10.31181/ijes1412025176</v>
      </c>
      <c r="BL149" t="s">
        <v>81</v>
      </c>
      <c r="BM149" t="s">
        <v>81</v>
      </c>
      <c r="BN149" t="s">
        <v>252</v>
      </c>
      <c r="BO149" t="s">
        <v>111</v>
      </c>
      <c r="BP149" t="s">
        <v>112</v>
      </c>
      <c r="BQ149" t="s">
        <v>493</v>
      </c>
      <c r="BR149" t="s">
        <v>81</v>
      </c>
      <c r="BS149" t="s">
        <v>2055</v>
      </c>
      <c r="BT149" s="246" t="str">
        <f>HYPERLINK("https://www.webofscience.com/wos/woscc/full-record/WOS:001480692700001","View Record in Web of Science")</f>
        <v>View Record in Web of Science</v>
      </c>
      <c r="BU149" t="s">
        <v>115</v>
      </c>
      <c r="BV149" t="s">
        <v>81</v>
      </c>
      <c r="BW149" t="s">
        <v>81</v>
      </c>
      <c r="BX149" t="s">
        <v>116</v>
      </c>
    </row>
    <row r="150" spans="1:76" x14ac:dyDescent="0.25">
      <c r="A150" t="s">
        <v>77</v>
      </c>
      <c r="B150" t="s">
        <v>77</v>
      </c>
      <c r="C150" t="s">
        <v>96</v>
      </c>
      <c r="D150" t="s">
        <v>77</v>
      </c>
      <c r="E150" t="s">
        <v>2056</v>
      </c>
      <c r="F150" t="s">
        <v>2057</v>
      </c>
      <c r="G150" t="s">
        <v>2058</v>
      </c>
      <c r="H150" t="s">
        <v>81</v>
      </c>
      <c r="I150" t="s">
        <v>82</v>
      </c>
      <c r="J150" t="s">
        <v>2059</v>
      </c>
      <c r="K150" t="s">
        <v>2060</v>
      </c>
      <c r="L150" t="s">
        <v>81</v>
      </c>
      <c r="M150" t="s">
        <v>81</v>
      </c>
      <c r="N150" t="s">
        <v>81</v>
      </c>
      <c r="O150" t="s">
        <v>2061</v>
      </c>
      <c r="P150" t="s">
        <v>206</v>
      </c>
      <c r="Q150" t="s">
        <v>87</v>
      </c>
      <c r="R150" t="s">
        <v>81</v>
      </c>
      <c r="S150" t="s">
        <v>81</v>
      </c>
      <c r="T150" t="s">
        <v>81</v>
      </c>
      <c r="U150" t="s">
        <v>81</v>
      </c>
      <c r="V150" t="s">
        <v>2062</v>
      </c>
      <c r="W150" t="s">
        <v>89</v>
      </c>
      <c r="X150" t="s">
        <v>81</v>
      </c>
      <c r="Y150" t="s">
        <v>81</v>
      </c>
      <c r="Z150" t="s">
        <v>90</v>
      </c>
      <c r="AA150" t="s">
        <v>91</v>
      </c>
      <c r="AB150" t="s">
        <v>81</v>
      </c>
      <c r="AC150" t="s">
        <v>81</v>
      </c>
      <c r="AD150" t="s">
        <v>81</v>
      </c>
      <c r="AE150" t="s">
        <v>81</v>
      </c>
      <c r="AF150" t="s">
        <v>81</v>
      </c>
      <c r="AG150" t="s">
        <v>2063</v>
      </c>
      <c r="AH150" t="s">
        <v>2064</v>
      </c>
      <c r="AI150" t="s">
        <v>2065</v>
      </c>
      <c r="AJ150" t="s">
        <v>2066</v>
      </c>
      <c r="AK150" t="s">
        <v>81</v>
      </c>
      <c r="AL150" t="s">
        <v>95</v>
      </c>
      <c r="AM150" s="455">
        <v>21</v>
      </c>
      <c r="AN150" s="455">
        <v>24</v>
      </c>
      <c r="AO150" t="s">
        <v>77</v>
      </c>
      <c r="AP150" t="s">
        <v>136</v>
      </c>
      <c r="AQ150" t="s">
        <v>131</v>
      </c>
      <c r="AR150" t="s">
        <v>132</v>
      </c>
      <c r="AS150" t="s">
        <v>133</v>
      </c>
      <c r="AT150" t="s">
        <v>81</v>
      </c>
      <c r="AU150" t="s">
        <v>101</v>
      </c>
      <c r="AV150" t="s">
        <v>81</v>
      </c>
      <c r="AW150" t="s">
        <v>102</v>
      </c>
      <c r="AX150" t="s">
        <v>103</v>
      </c>
      <c r="AY150" t="s">
        <v>302</v>
      </c>
      <c r="AZ150" t="s">
        <v>302</v>
      </c>
      <c r="BA150" t="s">
        <v>110</v>
      </c>
      <c r="BB150" t="s">
        <v>106</v>
      </c>
      <c r="BC150" t="s">
        <v>81</v>
      </c>
      <c r="BD150" t="s">
        <v>81</v>
      </c>
      <c r="BE150" t="s">
        <v>81</v>
      </c>
      <c r="BF150" t="s">
        <v>81</v>
      </c>
      <c r="BG150" t="s">
        <v>527</v>
      </c>
      <c r="BH150" t="s">
        <v>2067</v>
      </c>
      <c r="BI150" t="s">
        <v>81</v>
      </c>
      <c r="BJ150" t="s">
        <v>2068</v>
      </c>
      <c r="BK150" s="247" t="str">
        <f>HYPERLINK("http://dx.doi.org/10.52950/ES.2023.12.2.003","http://dx.doi.org/10.52950/ES.2023.12.2.003")</f>
        <v>http://dx.doi.org/10.52950/ES.2023.12.2.003</v>
      </c>
      <c r="BL150" t="s">
        <v>81</v>
      </c>
      <c r="BM150" t="s">
        <v>81</v>
      </c>
      <c r="BN150" t="s">
        <v>137</v>
      </c>
      <c r="BO150" t="s">
        <v>111</v>
      </c>
      <c r="BP150" t="s">
        <v>112</v>
      </c>
      <c r="BQ150" t="s">
        <v>1392</v>
      </c>
      <c r="BR150" t="s">
        <v>81</v>
      </c>
      <c r="BS150" t="s">
        <v>2069</v>
      </c>
      <c r="BT150" s="248" t="str">
        <f>HYPERLINK("https://www.webofscience.com/wos/woscc/full-record/WOS:001123624300002","View Record in Web of Science")</f>
        <v>View Record in Web of Science</v>
      </c>
      <c r="BU150" t="s">
        <v>115</v>
      </c>
      <c r="BV150" t="s">
        <v>81</v>
      </c>
      <c r="BW150" t="s">
        <v>81</v>
      </c>
      <c r="BX150" t="s">
        <v>116</v>
      </c>
    </row>
    <row r="151" spans="1:76" x14ac:dyDescent="0.25">
      <c r="A151" t="s">
        <v>77</v>
      </c>
      <c r="B151" t="s">
        <v>77</v>
      </c>
      <c r="C151" t="s">
        <v>77</v>
      </c>
      <c r="D151" t="s">
        <v>77</v>
      </c>
      <c r="E151" t="s">
        <v>2070</v>
      </c>
      <c r="F151" t="s">
        <v>2071</v>
      </c>
      <c r="G151" t="s">
        <v>2072</v>
      </c>
      <c r="H151" t="s">
        <v>81</v>
      </c>
      <c r="I151" t="s">
        <v>82</v>
      </c>
      <c r="J151" t="s">
        <v>2073</v>
      </c>
      <c r="K151" t="s">
        <v>2074</v>
      </c>
      <c r="L151" t="s">
        <v>2075</v>
      </c>
      <c r="M151" t="s">
        <v>2076</v>
      </c>
      <c r="N151" t="s">
        <v>2077</v>
      </c>
      <c r="O151" t="s">
        <v>2078</v>
      </c>
      <c r="P151" t="s">
        <v>124</v>
      </c>
      <c r="Q151" t="s">
        <v>87</v>
      </c>
      <c r="R151" t="s">
        <v>81</v>
      </c>
      <c r="S151" t="s">
        <v>81</v>
      </c>
      <c r="T151" t="s">
        <v>81</v>
      </c>
      <c r="U151" t="s">
        <v>81</v>
      </c>
      <c r="V151" t="s">
        <v>2079</v>
      </c>
      <c r="W151" t="s">
        <v>89</v>
      </c>
      <c r="X151" t="s">
        <v>81</v>
      </c>
      <c r="Y151" t="s">
        <v>81</v>
      </c>
      <c r="Z151" t="s">
        <v>90</v>
      </c>
      <c r="AA151" t="s">
        <v>91</v>
      </c>
      <c r="AB151" t="s">
        <v>81</v>
      </c>
      <c r="AC151" t="s">
        <v>81</v>
      </c>
      <c r="AD151" t="s">
        <v>81</v>
      </c>
      <c r="AE151" t="s">
        <v>81</v>
      </c>
      <c r="AF151" t="s">
        <v>81</v>
      </c>
      <c r="AG151" t="s">
        <v>2080</v>
      </c>
      <c r="AH151" t="s">
        <v>2081</v>
      </c>
      <c r="AI151" t="s">
        <v>81</v>
      </c>
      <c r="AJ151" t="s">
        <v>81</v>
      </c>
      <c r="AK151" t="s">
        <v>81</v>
      </c>
      <c r="AL151" t="s">
        <v>301</v>
      </c>
      <c r="AM151" s="455">
        <v>1</v>
      </c>
      <c r="AN151" s="455">
        <v>1</v>
      </c>
      <c r="AO151" t="s">
        <v>189</v>
      </c>
      <c r="AP151" t="s">
        <v>218</v>
      </c>
      <c r="AQ151" t="s">
        <v>131</v>
      </c>
      <c r="AR151" t="s">
        <v>132</v>
      </c>
      <c r="AS151" t="s">
        <v>133</v>
      </c>
      <c r="AT151" t="s">
        <v>81</v>
      </c>
      <c r="AU151" t="s">
        <v>101</v>
      </c>
      <c r="AV151" t="s">
        <v>81</v>
      </c>
      <c r="AW151" t="s">
        <v>102</v>
      </c>
      <c r="AX151" t="s">
        <v>103</v>
      </c>
      <c r="AY151" t="s">
        <v>302</v>
      </c>
      <c r="AZ151" t="s">
        <v>302</v>
      </c>
      <c r="BA151" t="s">
        <v>110</v>
      </c>
      <c r="BB151" t="s">
        <v>106</v>
      </c>
      <c r="BC151" t="s">
        <v>81</v>
      </c>
      <c r="BD151" t="s">
        <v>81</v>
      </c>
      <c r="BE151" t="s">
        <v>81</v>
      </c>
      <c r="BF151" t="s">
        <v>81</v>
      </c>
      <c r="BG151" t="s">
        <v>1457</v>
      </c>
      <c r="BH151" t="s">
        <v>318</v>
      </c>
      <c r="BI151" t="s">
        <v>81</v>
      </c>
      <c r="BJ151" t="s">
        <v>2082</v>
      </c>
      <c r="BK151" s="249" t="str">
        <f>HYPERLINK("http://dx.doi.org/10.52950/ES.2023.12.2.004","http://dx.doi.org/10.52950/ES.2023.12.2.004")</f>
        <v>http://dx.doi.org/10.52950/ES.2023.12.2.004</v>
      </c>
      <c r="BL151" t="s">
        <v>81</v>
      </c>
      <c r="BM151" t="s">
        <v>81</v>
      </c>
      <c r="BN151" t="s">
        <v>153</v>
      </c>
      <c r="BO151" t="s">
        <v>111</v>
      </c>
      <c r="BP151" t="s">
        <v>112</v>
      </c>
      <c r="BQ151" t="s">
        <v>1392</v>
      </c>
      <c r="BR151" t="s">
        <v>81</v>
      </c>
      <c r="BS151" t="s">
        <v>2083</v>
      </c>
      <c r="BT151" s="250" t="str">
        <f>HYPERLINK("https://www.webofscience.com/wos/woscc/full-record/WOS:001123624300005","View Record in Web of Science")</f>
        <v>View Record in Web of Science</v>
      </c>
      <c r="BU151" t="s">
        <v>115</v>
      </c>
      <c r="BV151" t="s">
        <v>81</v>
      </c>
      <c r="BW151" t="s">
        <v>81</v>
      </c>
      <c r="BX151" t="s">
        <v>116</v>
      </c>
    </row>
    <row r="152" spans="1:76" x14ac:dyDescent="0.25">
      <c r="A152" t="s">
        <v>77</v>
      </c>
      <c r="B152" t="s">
        <v>77</v>
      </c>
      <c r="C152" t="s">
        <v>77</v>
      </c>
      <c r="D152" t="s">
        <v>77</v>
      </c>
      <c r="E152" t="s">
        <v>2084</v>
      </c>
      <c r="F152" t="s">
        <v>2085</v>
      </c>
      <c r="G152" t="s">
        <v>2086</v>
      </c>
      <c r="H152" t="s">
        <v>81</v>
      </c>
      <c r="I152" t="s">
        <v>82</v>
      </c>
      <c r="J152" t="s">
        <v>2087</v>
      </c>
      <c r="K152" t="s">
        <v>2088</v>
      </c>
      <c r="L152" t="s">
        <v>81</v>
      </c>
      <c r="M152" t="s">
        <v>81</v>
      </c>
      <c r="N152" t="s">
        <v>81</v>
      </c>
      <c r="O152" t="s">
        <v>2089</v>
      </c>
      <c r="P152" t="s">
        <v>2090</v>
      </c>
      <c r="Q152" t="s">
        <v>87</v>
      </c>
      <c r="R152" t="s">
        <v>81</v>
      </c>
      <c r="S152" t="s">
        <v>81</v>
      </c>
      <c r="T152" t="s">
        <v>81</v>
      </c>
      <c r="U152" t="s">
        <v>81</v>
      </c>
      <c r="V152" t="s">
        <v>2091</v>
      </c>
      <c r="W152" t="s">
        <v>89</v>
      </c>
      <c r="X152" t="s">
        <v>81</v>
      </c>
      <c r="Y152" t="s">
        <v>81</v>
      </c>
      <c r="Z152" t="s">
        <v>90</v>
      </c>
      <c r="AA152" t="s">
        <v>91</v>
      </c>
      <c r="AB152" t="s">
        <v>81</v>
      </c>
      <c r="AC152" t="s">
        <v>81</v>
      </c>
      <c r="AD152" t="s">
        <v>81</v>
      </c>
      <c r="AE152" t="s">
        <v>81</v>
      </c>
      <c r="AF152" t="s">
        <v>81</v>
      </c>
      <c r="AG152" t="s">
        <v>2092</v>
      </c>
      <c r="AH152" t="s">
        <v>2093</v>
      </c>
      <c r="AI152" t="s">
        <v>81</v>
      </c>
      <c r="AJ152" t="s">
        <v>2094</v>
      </c>
      <c r="AK152" t="s">
        <v>81</v>
      </c>
      <c r="AL152" t="s">
        <v>153</v>
      </c>
      <c r="AM152" s="455">
        <v>1</v>
      </c>
      <c r="AN152" s="455">
        <v>3</v>
      </c>
      <c r="AO152" t="s">
        <v>77</v>
      </c>
      <c r="AP152" t="s">
        <v>543</v>
      </c>
      <c r="AQ152" t="s">
        <v>154</v>
      </c>
      <c r="AR152" t="s">
        <v>155</v>
      </c>
      <c r="AS152" t="s">
        <v>156</v>
      </c>
      <c r="AT152" t="s">
        <v>101</v>
      </c>
      <c r="AU152" t="s">
        <v>81</v>
      </c>
      <c r="AV152" t="s">
        <v>81</v>
      </c>
      <c r="AW152" t="s">
        <v>102</v>
      </c>
      <c r="AX152" t="s">
        <v>103</v>
      </c>
      <c r="AY152" t="s">
        <v>509</v>
      </c>
      <c r="AZ152" t="s">
        <v>509</v>
      </c>
      <c r="BA152" t="s">
        <v>285</v>
      </c>
      <c r="BB152" t="s">
        <v>96</v>
      </c>
      <c r="BC152" t="s">
        <v>81</v>
      </c>
      <c r="BD152" t="s">
        <v>81</v>
      </c>
      <c r="BE152" t="s">
        <v>81</v>
      </c>
      <c r="BF152" t="s">
        <v>81</v>
      </c>
      <c r="BG152" t="s">
        <v>233</v>
      </c>
      <c r="BH152" t="s">
        <v>813</v>
      </c>
      <c r="BI152" t="s">
        <v>81</v>
      </c>
      <c r="BJ152" t="s">
        <v>2095</v>
      </c>
      <c r="BK152" s="251" t="str">
        <f>HYPERLINK("http://dx.doi.org/10.20472/ES.2019.8.1.005","http://dx.doi.org/10.20472/ES.2019.8.1.005")</f>
        <v>http://dx.doi.org/10.20472/ES.2019.8.1.005</v>
      </c>
      <c r="BL152" t="s">
        <v>81</v>
      </c>
      <c r="BM152" t="s">
        <v>81</v>
      </c>
      <c r="BN152" t="s">
        <v>543</v>
      </c>
      <c r="BO152" t="s">
        <v>111</v>
      </c>
      <c r="BP152" t="s">
        <v>112</v>
      </c>
      <c r="BQ152" t="s">
        <v>511</v>
      </c>
      <c r="BR152" t="s">
        <v>81</v>
      </c>
      <c r="BS152" t="s">
        <v>2096</v>
      </c>
      <c r="BT152" s="252" t="str">
        <f>HYPERLINK("https://www.webofscience.com/wos/woscc/full-record/WOS:000472956500005","View Record in Web of Science")</f>
        <v>View Record in Web of Science</v>
      </c>
      <c r="BU152" t="s">
        <v>115</v>
      </c>
      <c r="BV152" t="s">
        <v>81</v>
      </c>
      <c r="BW152" t="s">
        <v>81</v>
      </c>
      <c r="BX152" t="s">
        <v>116</v>
      </c>
    </row>
    <row r="153" spans="1:76" x14ac:dyDescent="0.25">
      <c r="A153" t="s">
        <v>77</v>
      </c>
      <c r="B153" t="s">
        <v>77</v>
      </c>
      <c r="C153" t="s">
        <v>77</v>
      </c>
      <c r="D153" t="s">
        <v>77</v>
      </c>
      <c r="E153" t="s">
        <v>2097</v>
      </c>
      <c r="F153" t="s">
        <v>2098</v>
      </c>
      <c r="G153" t="s">
        <v>2099</v>
      </c>
      <c r="H153" t="s">
        <v>81</v>
      </c>
      <c r="I153" t="s">
        <v>82</v>
      </c>
      <c r="J153" t="s">
        <v>2100</v>
      </c>
      <c r="K153" t="s">
        <v>2101</v>
      </c>
      <c r="L153" t="s">
        <v>81</v>
      </c>
      <c r="M153" t="s">
        <v>81</v>
      </c>
      <c r="N153" t="s">
        <v>81</v>
      </c>
      <c r="O153" t="s">
        <v>2102</v>
      </c>
      <c r="P153" t="s">
        <v>2103</v>
      </c>
      <c r="Q153" t="s">
        <v>87</v>
      </c>
      <c r="R153" t="s">
        <v>81</v>
      </c>
      <c r="S153" t="s">
        <v>81</v>
      </c>
      <c r="T153" t="s">
        <v>81</v>
      </c>
      <c r="U153" t="s">
        <v>81</v>
      </c>
      <c r="V153" t="s">
        <v>2104</v>
      </c>
      <c r="W153" t="s">
        <v>89</v>
      </c>
      <c r="X153" t="s">
        <v>81</v>
      </c>
      <c r="Y153" t="s">
        <v>81</v>
      </c>
      <c r="Z153" t="s">
        <v>90</v>
      </c>
      <c r="AA153" t="s">
        <v>91</v>
      </c>
      <c r="AB153" t="s">
        <v>81</v>
      </c>
      <c r="AC153" t="s">
        <v>81</v>
      </c>
      <c r="AD153" t="s">
        <v>81</v>
      </c>
      <c r="AE153" t="s">
        <v>81</v>
      </c>
      <c r="AF153" t="s">
        <v>81</v>
      </c>
      <c r="AG153" t="s">
        <v>2105</v>
      </c>
      <c r="AH153" t="s">
        <v>2106</v>
      </c>
      <c r="AI153" t="s">
        <v>81</v>
      </c>
      <c r="AJ153" t="s">
        <v>81</v>
      </c>
      <c r="AK153" t="s">
        <v>81</v>
      </c>
      <c r="AL153" t="s">
        <v>351</v>
      </c>
      <c r="AM153" s="455">
        <v>1</v>
      </c>
      <c r="AN153" s="455">
        <v>2</v>
      </c>
      <c r="AO153" t="s">
        <v>96</v>
      </c>
      <c r="AP153" t="s">
        <v>285</v>
      </c>
      <c r="AQ153" t="s">
        <v>154</v>
      </c>
      <c r="AR153" t="s">
        <v>155</v>
      </c>
      <c r="AS153" t="s">
        <v>156</v>
      </c>
      <c r="AT153" t="s">
        <v>101</v>
      </c>
      <c r="AU153" t="s">
        <v>81</v>
      </c>
      <c r="AV153" t="s">
        <v>81</v>
      </c>
      <c r="AW153" t="s">
        <v>102</v>
      </c>
      <c r="AX153" t="s">
        <v>103</v>
      </c>
      <c r="AY153" t="s">
        <v>509</v>
      </c>
      <c r="AZ153" t="s">
        <v>509</v>
      </c>
      <c r="BA153" t="s">
        <v>285</v>
      </c>
      <c r="BB153" t="s">
        <v>96</v>
      </c>
      <c r="BC153" t="s">
        <v>81</v>
      </c>
      <c r="BD153" t="s">
        <v>81</v>
      </c>
      <c r="BE153" t="s">
        <v>81</v>
      </c>
      <c r="BF153" t="s">
        <v>81</v>
      </c>
      <c r="BG153" t="s">
        <v>1690</v>
      </c>
      <c r="BH153" t="s">
        <v>1113</v>
      </c>
      <c r="BI153" t="s">
        <v>81</v>
      </c>
      <c r="BJ153" t="s">
        <v>2107</v>
      </c>
      <c r="BK153" s="253" t="str">
        <f>HYPERLINK("http://dx.doi.org/10.20472/ES.2019.8.1.007","http://dx.doi.org/10.20472/ES.2019.8.1.007")</f>
        <v>http://dx.doi.org/10.20472/ES.2019.8.1.007</v>
      </c>
      <c r="BL153" t="s">
        <v>81</v>
      </c>
      <c r="BM153" t="s">
        <v>81</v>
      </c>
      <c r="BN153" t="s">
        <v>110</v>
      </c>
      <c r="BO153" t="s">
        <v>111</v>
      </c>
      <c r="BP153" t="s">
        <v>112</v>
      </c>
      <c r="BQ153" t="s">
        <v>511</v>
      </c>
      <c r="BR153" t="s">
        <v>81</v>
      </c>
      <c r="BS153" t="s">
        <v>2108</v>
      </c>
      <c r="BT153" s="254" t="str">
        <f>HYPERLINK("https://www.webofscience.com/wos/woscc/full-record/WOS:000472956500007","View Record in Web of Science")</f>
        <v>View Record in Web of Science</v>
      </c>
      <c r="BU153" t="s">
        <v>115</v>
      </c>
      <c r="BV153" t="s">
        <v>81</v>
      </c>
      <c r="BW153" t="s">
        <v>81</v>
      </c>
      <c r="BX153" t="s">
        <v>116</v>
      </c>
    </row>
    <row r="154" spans="1:76" x14ac:dyDescent="0.25">
      <c r="A154" t="s">
        <v>77</v>
      </c>
      <c r="B154" t="s">
        <v>77</v>
      </c>
      <c r="C154" t="s">
        <v>77</v>
      </c>
      <c r="D154" t="s">
        <v>77</v>
      </c>
      <c r="E154" t="s">
        <v>2109</v>
      </c>
      <c r="F154" t="s">
        <v>2110</v>
      </c>
      <c r="G154" t="s">
        <v>2111</v>
      </c>
      <c r="H154" t="s">
        <v>81</v>
      </c>
      <c r="I154" t="s">
        <v>82</v>
      </c>
      <c r="J154" t="s">
        <v>2112</v>
      </c>
      <c r="K154" t="s">
        <v>2113</v>
      </c>
      <c r="L154" t="s">
        <v>81</v>
      </c>
      <c r="M154" t="s">
        <v>81</v>
      </c>
      <c r="N154" t="s">
        <v>81</v>
      </c>
      <c r="O154" t="s">
        <v>2114</v>
      </c>
      <c r="P154" t="s">
        <v>2115</v>
      </c>
      <c r="Q154" t="s">
        <v>87</v>
      </c>
      <c r="R154" t="s">
        <v>81</v>
      </c>
      <c r="S154" t="s">
        <v>81</v>
      </c>
      <c r="T154" t="s">
        <v>81</v>
      </c>
      <c r="U154" t="s">
        <v>81</v>
      </c>
      <c r="V154" t="s">
        <v>2116</v>
      </c>
      <c r="W154" t="s">
        <v>89</v>
      </c>
      <c r="X154" t="s">
        <v>81</v>
      </c>
      <c r="Y154" t="s">
        <v>81</v>
      </c>
      <c r="Z154" t="s">
        <v>90</v>
      </c>
      <c r="AA154" t="s">
        <v>91</v>
      </c>
      <c r="AB154" t="s">
        <v>81</v>
      </c>
      <c r="AC154" t="s">
        <v>81</v>
      </c>
      <c r="AD154" t="s">
        <v>81</v>
      </c>
      <c r="AE154" t="s">
        <v>81</v>
      </c>
      <c r="AF154" t="s">
        <v>81</v>
      </c>
      <c r="AG154" t="s">
        <v>2117</v>
      </c>
      <c r="AH154" t="s">
        <v>2118</v>
      </c>
      <c r="AI154" t="s">
        <v>81</v>
      </c>
      <c r="AJ154" t="s">
        <v>81</v>
      </c>
      <c r="AK154" t="s">
        <v>81</v>
      </c>
      <c r="AL154" t="s">
        <v>715</v>
      </c>
      <c r="AM154" s="455">
        <v>3</v>
      </c>
      <c r="AN154" s="455">
        <v>3</v>
      </c>
      <c r="AO154" t="s">
        <v>96</v>
      </c>
      <c r="AP154" t="s">
        <v>543</v>
      </c>
      <c r="AQ154" t="s">
        <v>154</v>
      </c>
      <c r="AR154" t="s">
        <v>155</v>
      </c>
      <c r="AS154" t="s">
        <v>156</v>
      </c>
      <c r="AT154" t="s">
        <v>101</v>
      </c>
      <c r="AU154" t="s">
        <v>81</v>
      </c>
      <c r="AV154" t="s">
        <v>81</v>
      </c>
      <c r="AW154" t="s">
        <v>102</v>
      </c>
      <c r="AX154" t="s">
        <v>103</v>
      </c>
      <c r="AY154" t="s">
        <v>509</v>
      </c>
      <c r="AZ154" t="s">
        <v>509</v>
      </c>
      <c r="BA154" t="s">
        <v>285</v>
      </c>
      <c r="BB154" t="s">
        <v>96</v>
      </c>
      <c r="BC154" t="s">
        <v>81</v>
      </c>
      <c r="BD154" t="s">
        <v>81</v>
      </c>
      <c r="BE154" t="s">
        <v>81</v>
      </c>
      <c r="BF154" t="s">
        <v>81</v>
      </c>
      <c r="BG154" t="s">
        <v>1909</v>
      </c>
      <c r="BH154" t="s">
        <v>1458</v>
      </c>
      <c r="BI154" t="s">
        <v>81</v>
      </c>
      <c r="BJ154" t="s">
        <v>2119</v>
      </c>
      <c r="BK154" s="255" t="str">
        <f>HYPERLINK("http://dx.doi.org/10.20472/ES.2019.8.1.009","http://dx.doi.org/10.20472/ES.2019.8.1.009")</f>
        <v>http://dx.doi.org/10.20472/ES.2019.8.1.009</v>
      </c>
      <c r="BL154" t="s">
        <v>81</v>
      </c>
      <c r="BM154" t="s">
        <v>81</v>
      </c>
      <c r="BN154" t="s">
        <v>194</v>
      </c>
      <c r="BO154" t="s">
        <v>111</v>
      </c>
      <c r="BP154" t="s">
        <v>112</v>
      </c>
      <c r="BQ154" t="s">
        <v>511</v>
      </c>
      <c r="BR154" t="s">
        <v>81</v>
      </c>
      <c r="BS154" t="s">
        <v>2120</v>
      </c>
      <c r="BT154" s="256" t="str">
        <f>HYPERLINK("https://www.webofscience.com/wos/woscc/full-record/WOS:000472956500009","View Record in Web of Science")</f>
        <v>View Record in Web of Science</v>
      </c>
      <c r="BU154" t="s">
        <v>115</v>
      </c>
      <c r="BV154" t="s">
        <v>81</v>
      </c>
      <c r="BW154" t="s">
        <v>81</v>
      </c>
      <c r="BX154" t="s">
        <v>116</v>
      </c>
    </row>
    <row r="155" spans="1:76" x14ac:dyDescent="0.25">
      <c r="A155" t="s">
        <v>77</v>
      </c>
      <c r="B155" t="s">
        <v>77</v>
      </c>
      <c r="C155" t="s">
        <v>77</v>
      </c>
      <c r="D155" t="s">
        <v>77</v>
      </c>
      <c r="E155" t="s">
        <v>2121</v>
      </c>
      <c r="F155" t="s">
        <v>2122</v>
      </c>
      <c r="G155" t="s">
        <v>2123</v>
      </c>
      <c r="H155" t="s">
        <v>81</v>
      </c>
      <c r="I155" t="s">
        <v>82</v>
      </c>
      <c r="J155" t="s">
        <v>2124</v>
      </c>
      <c r="K155" t="s">
        <v>2125</v>
      </c>
      <c r="L155" t="s">
        <v>2126</v>
      </c>
      <c r="M155" t="s">
        <v>1159</v>
      </c>
      <c r="N155" t="s">
        <v>2127</v>
      </c>
      <c r="O155" t="s">
        <v>2128</v>
      </c>
      <c r="P155" t="s">
        <v>2129</v>
      </c>
      <c r="Q155" t="s">
        <v>87</v>
      </c>
      <c r="R155" t="s">
        <v>81</v>
      </c>
      <c r="S155" t="s">
        <v>81</v>
      </c>
      <c r="T155" t="s">
        <v>81</v>
      </c>
      <c r="U155" t="s">
        <v>81</v>
      </c>
      <c r="V155" t="s">
        <v>2130</v>
      </c>
      <c r="W155" t="s">
        <v>89</v>
      </c>
      <c r="X155" t="s">
        <v>81</v>
      </c>
      <c r="Y155" t="s">
        <v>81</v>
      </c>
      <c r="Z155" t="s">
        <v>90</v>
      </c>
      <c r="AA155" t="s">
        <v>91</v>
      </c>
      <c r="AB155" t="s">
        <v>81</v>
      </c>
      <c r="AC155" t="s">
        <v>81</v>
      </c>
      <c r="AD155" t="s">
        <v>81</v>
      </c>
      <c r="AE155" t="s">
        <v>81</v>
      </c>
      <c r="AF155" t="s">
        <v>81</v>
      </c>
      <c r="AG155" t="s">
        <v>2131</v>
      </c>
      <c r="AH155" t="s">
        <v>81</v>
      </c>
      <c r="AI155" t="s">
        <v>2132</v>
      </c>
      <c r="AJ155" t="s">
        <v>81</v>
      </c>
      <c r="AK155" t="s">
        <v>81</v>
      </c>
      <c r="AL155" t="s">
        <v>212</v>
      </c>
      <c r="AM155" s="455">
        <v>5</v>
      </c>
      <c r="AN155" s="455">
        <v>14</v>
      </c>
      <c r="AO155" t="s">
        <v>77</v>
      </c>
      <c r="AP155" t="s">
        <v>153</v>
      </c>
      <c r="AQ155" t="s">
        <v>154</v>
      </c>
      <c r="AR155" t="s">
        <v>155</v>
      </c>
      <c r="AS155" t="s">
        <v>156</v>
      </c>
      <c r="AT155" t="s">
        <v>101</v>
      </c>
      <c r="AU155" t="s">
        <v>81</v>
      </c>
      <c r="AV155" t="s">
        <v>81</v>
      </c>
      <c r="AW155" t="s">
        <v>102</v>
      </c>
      <c r="AX155" t="s">
        <v>103</v>
      </c>
      <c r="AY155" t="s">
        <v>134</v>
      </c>
      <c r="AZ155" t="s">
        <v>134</v>
      </c>
      <c r="BA155" t="s">
        <v>135</v>
      </c>
      <c r="BB155" t="s">
        <v>106</v>
      </c>
      <c r="BC155" t="s">
        <v>81</v>
      </c>
      <c r="BD155" t="s">
        <v>81</v>
      </c>
      <c r="BE155" t="s">
        <v>81</v>
      </c>
      <c r="BF155" t="s">
        <v>81</v>
      </c>
      <c r="BG155" t="s">
        <v>385</v>
      </c>
      <c r="BH155" t="s">
        <v>541</v>
      </c>
      <c r="BI155" t="s">
        <v>81</v>
      </c>
      <c r="BJ155" t="s">
        <v>2133</v>
      </c>
      <c r="BK155" s="257" t="str">
        <f>HYPERLINK("http://dx.doi.org/10.20472/ES.2015.4.2.003","http://dx.doi.org/10.20472/ES.2015.4.2.003")</f>
        <v>http://dx.doi.org/10.20472/ES.2015.4.2.003</v>
      </c>
      <c r="BL155" t="s">
        <v>81</v>
      </c>
      <c r="BM155" t="s">
        <v>81</v>
      </c>
      <c r="BN155" t="s">
        <v>567</v>
      </c>
      <c r="BO155" t="s">
        <v>111</v>
      </c>
      <c r="BP155" t="s">
        <v>112</v>
      </c>
      <c r="BQ155" t="s">
        <v>139</v>
      </c>
      <c r="BR155" t="s">
        <v>81</v>
      </c>
      <c r="BS155" t="s">
        <v>2134</v>
      </c>
      <c r="BT155" s="258" t="str">
        <f>HYPERLINK("https://www.webofscience.com/wos/woscc/full-record/WOS:000218863600003","View Record in Web of Science")</f>
        <v>View Record in Web of Science</v>
      </c>
      <c r="BU155" t="s">
        <v>141</v>
      </c>
      <c r="BV155" t="s">
        <v>81</v>
      </c>
      <c r="BW155" t="s">
        <v>81</v>
      </c>
      <c r="BX155" t="s">
        <v>116</v>
      </c>
    </row>
    <row r="156" spans="1:76" x14ac:dyDescent="0.25">
      <c r="A156" t="s">
        <v>77</v>
      </c>
      <c r="B156" t="s">
        <v>77</v>
      </c>
      <c r="C156" t="s">
        <v>77</v>
      </c>
      <c r="D156" t="s">
        <v>77</v>
      </c>
      <c r="E156" t="s">
        <v>2135</v>
      </c>
      <c r="F156" t="s">
        <v>2136</v>
      </c>
      <c r="G156" t="s">
        <v>2137</v>
      </c>
      <c r="H156" t="s">
        <v>81</v>
      </c>
      <c r="I156" t="s">
        <v>82</v>
      </c>
      <c r="J156" t="s">
        <v>2138</v>
      </c>
      <c r="K156" t="s">
        <v>2139</v>
      </c>
      <c r="L156" t="s">
        <v>2140</v>
      </c>
      <c r="M156" t="s">
        <v>2141</v>
      </c>
      <c r="N156" t="s">
        <v>2142</v>
      </c>
      <c r="O156" t="s">
        <v>2143</v>
      </c>
      <c r="P156" t="s">
        <v>2144</v>
      </c>
      <c r="Q156" t="s">
        <v>87</v>
      </c>
      <c r="R156" t="s">
        <v>81</v>
      </c>
      <c r="S156" t="s">
        <v>81</v>
      </c>
      <c r="T156" t="s">
        <v>81</v>
      </c>
      <c r="U156" t="s">
        <v>81</v>
      </c>
      <c r="V156" t="s">
        <v>2145</v>
      </c>
      <c r="W156" t="s">
        <v>89</v>
      </c>
      <c r="X156" t="s">
        <v>81</v>
      </c>
      <c r="Y156" t="s">
        <v>81</v>
      </c>
      <c r="Z156" t="s">
        <v>90</v>
      </c>
      <c r="AA156" t="s">
        <v>91</v>
      </c>
      <c r="AB156" t="s">
        <v>81</v>
      </c>
      <c r="AC156" t="s">
        <v>81</v>
      </c>
      <c r="AD156" t="s">
        <v>81</v>
      </c>
      <c r="AE156" t="s">
        <v>81</v>
      </c>
      <c r="AF156" t="s">
        <v>81</v>
      </c>
      <c r="AG156" t="s">
        <v>2146</v>
      </c>
      <c r="AH156" t="s">
        <v>81</v>
      </c>
      <c r="AI156" t="s">
        <v>2147</v>
      </c>
      <c r="AJ156" t="s">
        <v>81</v>
      </c>
      <c r="AK156" t="s">
        <v>81</v>
      </c>
      <c r="AL156" t="s">
        <v>526</v>
      </c>
      <c r="AM156" s="455">
        <v>2</v>
      </c>
      <c r="AN156" s="455">
        <v>8</v>
      </c>
      <c r="AO156" t="s">
        <v>77</v>
      </c>
      <c r="AP156" t="s">
        <v>189</v>
      </c>
      <c r="AQ156" t="s">
        <v>154</v>
      </c>
      <c r="AR156" t="s">
        <v>155</v>
      </c>
      <c r="AS156" t="s">
        <v>156</v>
      </c>
      <c r="AT156" t="s">
        <v>101</v>
      </c>
      <c r="AU156" t="s">
        <v>81</v>
      </c>
      <c r="AV156" t="s">
        <v>81</v>
      </c>
      <c r="AW156" t="s">
        <v>102</v>
      </c>
      <c r="AX156" t="s">
        <v>103</v>
      </c>
      <c r="AY156" t="s">
        <v>134</v>
      </c>
      <c r="AZ156" t="s">
        <v>134</v>
      </c>
      <c r="BA156" t="s">
        <v>135</v>
      </c>
      <c r="BB156" t="s">
        <v>135</v>
      </c>
      <c r="BC156" t="s">
        <v>81</v>
      </c>
      <c r="BD156" t="s">
        <v>81</v>
      </c>
      <c r="BE156" t="s">
        <v>81</v>
      </c>
      <c r="BF156" t="s">
        <v>81</v>
      </c>
      <c r="BG156" t="s">
        <v>97</v>
      </c>
      <c r="BH156" t="s">
        <v>481</v>
      </c>
      <c r="BI156" t="s">
        <v>81</v>
      </c>
      <c r="BJ156" t="s">
        <v>2148</v>
      </c>
      <c r="BK156" s="259" t="str">
        <f>HYPERLINK("http://dx.doi.org/10.20472/ES.2015.4.4.002","http://dx.doi.org/10.20472/ES.2015.4.4.002")</f>
        <v>http://dx.doi.org/10.20472/ES.2015.4.4.002</v>
      </c>
      <c r="BL156" t="s">
        <v>81</v>
      </c>
      <c r="BM156" t="s">
        <v>81</v>
      </c>
      <c r="BN156" t="s">
        <v>543</v>
      </c>
      <c r="BO156" t="s">
        <v>111</v>
      </c>
      <c r="BP156" t="s">
        <v>112</v>
      </c>
      <c r="BQ156" t="s">
        <v>1295</v>
      </c>
      <c r="BR156" t="s">
        <v>81</v>
      </c>
      <c r="BS156" t="s">
        <v>2149</v>
      </c>
      <c r="BT156" s="260" t="str">
        <f>HYPERLINK("https://www.webofscience.com/wos/woscc/full-record/WOS:000218866300002","View Record in Web of Science")</f>
        <v>View Record in Web of Science</v>
      </c>
      <c r="BU156" t="s">
        <v>2150</v>
      </c>
      <c r="BV156" t="s">
        <v>81</v>
      </c>
      <c r="BW156" t="s">
        <v>81</v>
      </c>
      <c r="BX156" t="s">
        <v>116</v>
      </c>
    </row>
    <row r="157" spans="1:76" x14ac:dyDescent="0.25">
      <c r="A157" t="s">
        <v>77</v>
      </c>
      <c r="B157" t="s">
        <v>77</v>
      </c>
      <c r="C157" t="s">
        <v>77</v>
      </c>
      <c r="D157" t="s">
        <v>77</v>
      </c>
      <c r="E157" t="s">
        <v>2151</v>
      </c>
      <c r="F157" t="s">
        <v>2152</v>
      </c>
      <c r="G157" t="s">
        <v>2153</v>
      </c>
      <c r="H157" t="s">
        <v>81</v>
      </c>
      <c r="I157" t="s">
        <v>82</v>
      </c>
      <c r="J157" t="s">
        <v>2154</v>
      </c>
      <c r="K157" t="s">
        <v>2155</v>
      </c>
      <c r="L157" t="s">
        <v>1158</v>
      </c>
      <c r="M157" t="s">
        <v>1159</v>
      </c>
      <c r="N157" t="s">
        <v>2156</v>
      </c>
      <c r="O157" t="s">
        <v>2157</v>
      </c>
      <c r="P157" t="s">
        <v>1162</v>
      </c>
      <c r="Q157" t="s">
        <v>87</v>
      </c>
      <c r="R157" t="s">
        <v>81</v>
      </c>
      <c r="S157" t="s">
        <v>81</v>
      </c>
      <c r="T157" t="s">
        <v>81</v>
      </c>
      <c r="U157" t="s">
        <v>81</v>
      </c>
      <c r="V157" t="s">
        <v>2158</v>
      </c>
      <c r="W157" t="s">
        <v>89</v>
      </c>
      <c r="X157" t="s">
        <v>81</v>
      </c>
      <c r="Y157" t="s">
        <v>81</v>
      </c>
      <c r="Z157" t="s">
        <v>90</v>
      </c>
      <c r="AA157" t="s">
        <v>91</v>
      </c>
      <c r="AB157" t="s">
        <v>81</v>
      </c>
      <c r="AC157" t="s">
        <v>81</v>
      </c>
      <c r="AD157" t="s">
        <v>81</v>
      </c>
      <c r="AE157" t="s">
        <v>81</v>
      </c>
      <c r="AF157" t="s">
        <v>81</v>
      </c>
      <c r="AG157" t="s">
        <v>2159</v>
      </c>
      <c r="AH157" t="s">
        <v>81</v>
      </c>
      <c r="AI157" t="s">
        <v>81</v>
      </c>
      <c r="AJ157" t="s">
        <v>81</v>
      </c>
      <c r="AK157" t="s">
        <v>81</v>
      </c>
      <c r="AL157" t="s">
        <v>137</v>
      </c>
      <c r="AM157" s="455">
        <v>3</v>
      </c>
      <c r="AN157" s="455">
        <v>3</v>
      </c>
      <c r="AO157" t="s">
        <v>77</v>
      </c>
      <c r="AP157" t="s">
        <v>96</v>
      </c>
      <c r="AQ157" t="s">
        <v>131</v>
      </c>
      <c r="AR157" t="s">
        <v>132</v>
      </c>
      <c r="AS157" t="s">
        <v>133</v>
      </c>
      <c r="AT157" t="s">
        <v>81</v>
      </c>
      <c r="AU157" t="s">
        <v>101</v>
      </c>
      <c r="AV157" t="s">
        <v>81</v>
      </c>
      <c r="AW157" t="s">
        <v>102</v>
      </c>
      <c r="AX157" t="s">
        <v>103</v>
      </c>
      <c r="AY157" t="s">
        <v>134</v>
      </c>
      <c r="AZ157" t="s">
        <v>134</v>
      </c>
      <c r="BA157" t="s">
        <v>135</v>
      </c>
      <c r="BB157" t="s">
        <v>96</v>
      </c>
      <c r="BC157" t="s">
        <v>81</v>
      </c>
      <c r="BD157" t="s">
        <v>81</v>
      </c>
      <c r="BE157" t="s">
        <v>81</v>
      </c>
      <c r="BF157" t="s">
        <v>81</v>
      </c>
      <c r="BG157" t="s">
        <v>1704</v>
      </c>
      <c r="BH157" t="s">
        <v>1030</v>
      </c>
      <c r="BI157" t="s">
        <v>81</v>
      </c>
      <c r="BJ157" t="s">
        <v>2160</v>
      </c>
      <c r="BK157" s="261" t="str">
        <f>HYPERLINK("http://dx.doi.org/10.20472/ES.2015.4.1.004","http://dx.doi.org/10.20472/ES.2015.4.1.004")</f>
        <v>http://dx.doi.org/10.20472/ES.2015.4.1.004</v>
      </c>
      <c r="BL157" t="s">
        <v>81</v>
      </c>
      <c r="BM157" t="s">
        <v>81</v>
      </c>
      <c r="BN157" t="s">
        <v>218</v>
      </c>
      <c r="BO157" t="s">
        <v>111</v>
      </c>
      <c r="BP157" t="s">
        <v>112</v>
      </c>
      <c r="BQ157" t="s">
        <v>387</v>
      </c>
      <c r="BR157" t="s">
        <v>81</v>
      </c>
      <c r="BS157" t="s">
        <v>2161</v>
      </c>
      <c r="BT157" s="262" t="str">
        <f>HYPERLINK("https://www.webofscience.com/wos/woscc/full-record/WOS:000218862800004","View Record in Web of Science")</f>
        <v>View Record in Web of Science</v>
      </c>
      <c r="BU157" t="s">
        <v>141</v>
      </c>
      <c r="BV157" t="s">
        <v>81</v>
      </c>
      <c r="BW157" t="s">
        <v>81</v>
      </c>
      <c r="BX157" t="s">
        <v>116</v>
      </c>
    </row>
    <row r="158" spans="1:76" x14ac:dyDescent="0.25">
      <c r="A158" t="s">
        <v>77</v>
      </c>
      <c r="B158" t="s">
        <v>77</v>
      </c>
      <c r="C158" t="s">
        <v>77</v>
      </c>
      <c r="D158" t="s">
        <v>77</v>
      </c>
      <c r="E158" t="s">
        <v>2162</v>
      </c>
      <c r="F158" t="s">
        <v>2163</v>
      </c>
      <c r="G158" t="s">
        <v>2164</v>
      </c>
      <c r="H158" t="s">
        <v>81</v>
      </c>
      <c r="I158" t="s">
        <v>82</v>
      </c>
      <c r="J158" t="s">
        <v>2165</v>
      </c>
      <c r="K158" t="s">
        <v>2166</v>
      </c>
      <c r="L158" t="s">
        <v>81</v>
      </c>
      <c r="M158" t="s">
        <v>81</v>
      </c>
      <c r="N158" t="s">
        <v>81</v>
      </c>
      <c r="O158" t="s">
        <v>2167</v>
      </c>
      <c r="P158" t="s">
        <v>2168</v>
      </c>
      <c r="Q158" t="s">
        <v>87</v>
      </c>
      <c r="R158" t="s">
        <v>81</v>
      </c>
      <c r="S158" t="s">
        <v>81</v>
      </c>
      <c r="T158" t="s">
        <v>81</v>
      </c>
      <c r="U158" t="s">
        <v>81</v>
      </c>
      <c r="V158" t="s">
        <v>2169</v>
      </c>
      <c r="W158" t="s">
        <v>89</v>
      </c>
      <c r="X158" t="s">
        <v>81</v>
      </c>
      <c r="Y158" t="s">
        <v>81</v>
      </c>
      <c r="Z158" t="s">
        <v>90</v>
      </c>
      <c r="AA158" t="s">
        <v>91</v>
      </c>
      <c r="AB158" t="s">
        <v>81</v>
      </c>
      <c r="AC158" t="s">
        <v>81</v>
      </c>
      <c r="AD158" t="s">
        <v>81</v>
      </c>
      <c r="AE158" t="s">
        <v>81</v>
      </c>
      <c r="AF158" t="s">
        <v>81</v>
      </c>
      <c r="AG158" t="s">
        <v>2170</v>
      </c>
      <c r="AH158" t="s">
        <v>2171</v>
      </c>
      <c r="AI158" t="s">
        <v>2172</v>
      </c>
      <c r="AJ158" t="s">
        <v>81</v>
      </c>
      <c r="AK158" t="s">
        <v>81</v>
      </c>
      <c r="AL158" t="s">
        <v>2173</v>
      </c>
      <c r="AM158" s="455">
        <v>1</v>
      </c>
      <c r="AN158" s="455">
        <v>1</v>
      </c>
      <c r="AO158" t="s">
        <v>135</v>
      </c>
      <c r="AP158" t="s">
        <v>135</v>
      </c>
      <c r="AQ158" t="s">
        <v>98</v>
      </c>
      <c r="AR158" t="s">
        <v>99</v>
      </c>
      <c r="AS158" t="s">
        <v>100</v>
      </c>
      <c r="AT158" t="s">
        <v>81</v>
      </c>
      <c r="AU158" t="s">
        <v>101</v>
      </c>
      <c r="AV158" t="s">
        <v>81</v>
      </c>
      <c r="AW158" t="s">
        <v>102</v>
      </c>
      <c r="AX158" t="s">
        <v>103</v>
      </c>
      <c r="AY158" t="s">
        <v>268</v>
      </c>
      <c r="AZ158" t="s">
        <v>268</v>
      </c>
      <c r="BA158" t="s">
        <v>218</v>
      </c>
      <c r="BB158" t="s">
        <v>96</v>
      </c>
      <c r="BC158" t="s">
        <v>81</v>
      </c>
      <c r="BD158" t="s">
        <v>81</v>
      </c>
      <c r="BE158" t="s">
        <v>81</v>
      </c>
      <c r="BF158" t="s">
        <v>81</v>
      </c>
      <c r="BG158" t="s">
        <v>2174</v>
      </c>
      <c r="BH158" t="s">
        <v>2175</v>
      </c>
      <c r="BI158" t="s">
        <v>81</v>
      </c>
      <c r="BJ158" t="s">
        <v>2176</v>
      </c>
      <c r="BK158" s="263" t="str">
        <f>HYPERLINK("http://dx.doi.org/10.31181/ijes1512026249","http://dx.doi.org/10.31181/ijes1512026249")</f>
        <v>http://dx.doi.org/10.31181/ijes1512026249</v>
      </c>
      <c r="BL158" t="s">
        <v>81</v>
      </c>
      <c r="BM158" t="s">
        <v>81</v>
      </c>
      <c r="BN158" t="s">
        <v>1167</v>
      </c>
      <c r="BO158" t="s">
        <v>111</v>
      </c>
      <c r="BP158" t="s">
        <v>112</v>
      </c>
      <c r="BQ158" t="s">
        <v>2177</v>
      </c>
      <c r="BR158" t="s">
        <v>81</v>
      </c>
      <c r="BS158" t="s">
        <v>2178</v>
      </c>
      <c r="BT158" s="264" t="str">
        <f>HYPERLINK("https://www.webofscience.com/wos/woscc/full-record/WOS:001678866800001","View Record in Web of Science")</f>
        <v>View Record in Web of Science</v>
      </c>
      <c r="BU158" t="s">
        <v>115</v>
      </c>
      <c r="BV158" t="s">
        <v>81</v>
      </c>
      <c r="BW158" t="s">
        <v>81</v>
      </c>
      <c r="BX158" t="s">
        <v>116</v>
      </c>
    </row>
    <row r="159" spans="1:76" x14ac:dyDescent="0.25">
      <c r="A159" t="s">
        <v>77</v>
      </c>
      <c r="B159" t="s">
        <v>77</v>
      </c>
      <c r="C159" t="s">
        <v>77</v>
      </c>
      <c r="D159" t="s">
        <v>77</v>
      </c>
      <c r="E159" t="s">
        <v>2179</v>
      </c>
      <c r="F159" t="s">
        <v>2180</v>
      </c>
      <c r="G159" t="s">
        <v>2181</v>
      </c>
      <c r="H159" t="s">
        <v>81</v>
      </c>
      <c r="I159" t="s">
        <v>82</v>
      </c>
      <c r="J159" t="s">
        <v>2182</v>
      </c>
      <c r="K159" t="s">
        <v>2183</v>
      </c>
      <c r="L159" t="s">
        <v>81</v>
      </c>
      <c r="M159" t="s">
        <v>81</v>
      </c>
      <c r="N159" t="s">
        <v>81</v>
      </c>
      <c r="O159" t="s">
        <v>2184</v>
      </c>
      <c r="P159" t="s">
        <v>2185</v>
      </c>
      <c r="Q159" t="s">
        <v>87</v>
      </c>
      <c r="R159" t="s">
        <v>81</v>
      </c>
      <c r="S159" t="s">
        <v>81</v>
      </c>
      <c r="T159" t="s">
        <v>81</v>
      </c>
      <c r="U159" t="s">
        <v>81</v>
      </c>
      <c r="V159" t="s">
        <v>2186</v>
      </c>
      <c r="W159" t="s">
        <v>89</v>
      </c>
      <c r="X159" t="s">
        <v>81</v>
      </c>
      <c r="Y159" t="s">
        <v>81</v>
      </c>
      <c r="Z159" t="s">
        <v>90</v>
      </c>
      <c r="AA159" t="s">
        <v>91</v>
      </c>
      <c r="AB159" t="s">
        <v>81</v>
      </c>
      <c r="AC159" t="s">
        <v>81</v>
      </c>
      <c r="AD159" t="s">
        <v>81</v>
      </c>
      <c r="AE159" t="s">
        <v>81</v>
      </c>
      <c r="AF159" t="s">
        <v>81</v>
      </c>
      <c r="AG159" t="s">
        <v>2187</v>
      </c>
      <c r="AH159" t="s">
        <v>81</v>
      </c>
      <c r="AI159" t="s">
        <v>2188</v>
      </c>
      <c r="AJ159" t="s">
        <v>2189</v>
      </c>
      <c r="AK159" t="s">
        <v>81</v>
      </c>
      <c r="AL159" t="s">
        <v>252</v>
      </c>
      <c r="AM159" s="455">
        <v>0</v>
      </c>
      <c r="AN159" s="455">
        <v>0</v>
      </c>
      <c r="AO159" t="s">
        <v>135</v>
      </c>
      <c r="AP159" t="s">
        <v>135</v>
      </c>
      <c r="AQ159" t="s">
        <v>98</v>
      </c>
      <c r="AR159" t="s">
        <v>99</v>
      </c>
      <c r="AS159" t="s">
        <v>100</v>
      </c>
      <c r="AT159" t="s">
        <v>81</v>
      </c>
      <c r="AU159" t="s">
        <v>101</v>
      </c>
      <c r="AV159" t="s">
        <v>81</v>
      </c>
      <c r="AW159" t="s">
        <v>102</v>
      </c>
      <c r="AX159" t="s">
        <v>103</v>
      </c>
      <c r="AY159" t="s">
        <v>268</v>
      </c>
      <c r="AZ159" t="s">
        <v>268</v>
      </c>
      <c r="BA159" t="s">
        <v>218</v>
      </c>
      <c r="BB159" t="s">
        <v>96</v>
      </c>
      <c r="BC159" t="s">
        <v>81</v>
      </c>
      <c r="BD159" t="s">
        <v>81</v>
      </c>
      <c r="BE159" t="s">
        <v>81</v>
      </c>
      <c r="BF159" t="s">
        <v>81</v>
      </c>
      <c r="BG159" t="s">
        <v>2190</v>
      </c>
      <c r="BH159" t="s">
        <v>2191</v>
      </c>
      <c r="BI159" t="s">
        <v>81</v>
      </c>
      <c r="BJ159" t="s">
        <v>2192</v>
      </c>
      <c r="BK159" s="265" t="str">
        <f>HYPERLINK("http://dx.doi.org/10.31181/ijes1512026242","http://dx.doi.org/10.31181/ijes1512026242")</f>
        <v>http://dx.doi.org/10.31181/ijes1512026242</v>
      </c>
      <c r="BL159" t="s">
        <v>81</v>
      </c>
      <c r="BM159" t="s">
        <v>81</v>
      </c>
      <c r="BN159" t="s">
        <v>153</v>
      </c>
      <c r="BO159" t="s">
        <v>111</v>
      </c>
      <c r="BP159" t="s">
        <v>112</v>
      </c>
      <c r="BQ159" t="s">
        <v>2193</v>
      </c>
      <c r="BR159" t="s">
        <v>81</v>
      </c>
      <c r="BS159" t="s">
        <v>2194</v>
      </c>
      <c r="BT159" s="266" t="str">
        <f>HYPERLINK("https://www.webofscience.com/wos/woscc/full-record/WOS:001714128200001","View Record in Web of Science")</f>
        <v>View Record in Web of Science</v>
      </c>
      <c r="BU159" t="s">
        <v>115</v>
      </c>
      <c r="BV159" t="s">
        <v>81</v>
      </c>
      <c r="BW159" t="s">
        <v>81</v>
      </c>
      <c r="BX159" t="s">
        <v>116</v>
      </c>
    </row>
    <row r="160" spans="1:76" x14ac:dyDescent="0.25">
      <c r="A160" t="s">
        <v>77</v>
      </c>
      <c r="B160" t="s">
        <v>77</v>
      </c>
      <c r="C160" t="s">
        <v>77</v>
      </c>
      <c r="D160" t="s">
        <v>77</v>
      </c>
      <c r="E160" t="s">
        <v>2195</v>
      </c>
      <c r="F160" t="s">
        <v>2196</v>
      </c>
      <c r="G160" t="s">
        <v>2197</v>
      </c>
      <c r="H160" t="s">
        <v>81</v>
      </c>
      <c r="I160" t="s">
        <v>82</v>
      </c>
      <c r="J160" t="s">
        <v>2198</v>
      </c>
      <c r="K160" t="s">
        <v>2199</v>
      </c>
      <c r="L160" t="s">
        <v>2200</v>
      </c>
      <c r="M160" t="s">
        <v>2201</v>
      </c>
      <c r="N160" t="s">
        <v>2202</v>
      </c>
      <c r="O160" t="s">
        <v>2203</v>
      </c>
      <c r="P160" t="s">
        <v>2204</v>
      </c>
      <c r="Q160" t="s">
        <v>87</v>
      </c>
      <c r="R160" t="s">
        <v>81</v>
      </c>
      <c r="S160" t="s">
        <v>81</v>
      </c>
      <c r="T160" t="s">
        <v>81</v>
      </c>
      <c r="U160" t="s">
        <v>81</v>
      </c>
      <c r="V160" t="s">
        <v>2205</v>
      </c>
      <c r="W160" t="s">
        <v>89</v>
      </c>
      <c r="X160" t="s">
        <v>81</v>
      </c>
      <c r="Y160" t="s">
        <v>81</v>
      </c>
      <c r="Z160" t="s">
        <v>90</v>
      </c>
      <c r="AA160" t="s">
        <v>91</v>
      </c>
      <c r="AB160" t="s">
        <v>81</v>
      </c>
      <c r="AC160" t="s">
        <v>81</v>
      </c>
      <c r="AD160" t="s">
        <v>81</v>
      </c>
      <c r="AE160" t="s">
        <v>81</v>
      </c>
      <c r="AF160" t="s">
        <v>81</v>
      </c>
      <c r="AG160" t="s">
        <v>2206</v>
      </c>
      <c r="AH160" t="s">
        <v>81</v>
      </c>
      <c r="AI160" t="s">
        <v>2207</v>
      </c>
      <c r="AJ160" t="s">
        <v>81</v>
      </c>
      <c r="AK160" t="s">
        <v>81</v>
      </c>
      <c r="AL160" t="s">
        <v>335</v>
      </c>
      <c r="AM160" s="455">
        <v>2</v>
      </c>
      <c r="AN160" s="455">
        <v>2</v>
      </c>
      <c r="AO160" t="s">
        <v>106</v>
      </c>
      <c r="AP160" t="s">
        <v>117</v>
      </c>
      <c r="AQ160" t="s">
        <v>98</v>
      </c>
      <c r="AR160" t="s">
        <v>99</v>
      </c>
      <c r="AS160" t="s">
        <v>100</v>
      </c>
      <c r="AT160" t="s">
        <v>81</v>
      </c>
      <c r="AU160" t="s">
        <v>101</v>
      </c>
      <c r="AV160" t="s">
        <v>81</v>
      </c>
      <c r="AW160" t="s">
        <v>102</v>
      </c>
      <c r="AX160" t="s">
        <v>103</v>
      </c>
      <c r="AY160" t="s">
        <v>268</v>
      </c>
      <c r="AZ160" t="s">
        <v>268</v>
      </c>
      <c r="BA160" t="s">
        <v>218</v>
      </c>
      <c r="BB160" t="s">
        <v>96</v>
      </c>
      <c r="BC160" t="s">
        <v>81</v>
      </c>
      <c r="BD160" t="s">
        <v>81</v>
      </c>
      <c r="BE160" t="s">
        <v>81</v>
      </c>
      <c r="BF160" t="s">
        <v>81</v>
      </c>
      <c r="BG160" t="s">
        <v>742</v>
      </c>
      <c r="BH160" t="s">
        <v>2208</v>
      </c>
      <c r="BI160" t="s">
        <v>81</v>
      </c>
      <c r="BJ160" t="s">
        <v>2209</v>
      </c>
      <c r="BK160" s="267" t="str">
        <f>HYPERLINK("http://dx.doi.org/10.31181/ijes1512026237","http://dx.doi.org/10.31181/ijes1512026237")</f>
        <v>http://dx.doi.org/10.31181/ijes1512026237</v>
      </c>
      <c r="BL160" t="s">
        <v>81</v>
      </c>
      <c r="BM160" t="s">
        <v>81</v>
      </c>
      <c r="BN160" t="s">
        <v>127</v>
      </c>
      <c r="BO160" t="s">
        <v>111</v>
      </c>
      <c r="BP160" t="s">
        <v>112</v>
      </c>
      <c r="BQ160" t="s">
        <v>271</v>
      </c>
      <c r="BR160" t="s">
        <v>81</v>
      </c>
      <c r="BS160" t="s">
        <v>2210</v>
      </c>
      <c r="BT160" s="268" t="str">
        <f>HYPERLINK("https://www.webofscience.com/wos/woscc/full-record/WOS:001672652700007","View Record in Web of Science")</f>
        <v>View Record in Web of Science</v>
      </c>
      <c r="BU160" t="s">
        <v>115</v>
      </c>
      <c r="BV160" t="s">
        <v>81</v>
      </c>
      <c r="BW160" t="s">
        <v>81</v>
      </c>
      <c r="BX160" t="s">
        <v>116</v>
      </c>
    </row>
    <row r="161" spans="1:76" x14ac:dyDescent="0.25">
      <c r="A161" t="s">
        <v>77</v>
      </c>
      <c r="B161" t="s">
        <v>77</v>
      </c>
      <c r="C161" t="s">
        <v>77</v>
      </c>
      <c r="D161" t="s">
        <v>77</v>
      </c>
      <c r="E161" t="s">
        <v>2211</v>
      </c>
      <c r="F161" t="s">
        <v>2212</v>
      </c>
      <c r="G161" t="s">
        <v>2213</v>
      </c>
      <c r="H161" t="s">
        <v>81</v>
      </c>
      <c r="I161" t="s">
        <v>82</v>
      </c>
      <c r="J161" t="s">
        <v>2214</v>
      </c>
      <c r="K161" t="s">
        <v>2215</v>
      </c>
      <c r="L161" t="s">
        <v>81</v>
      </c>
      <c r="M161" t="s">
        <v>81</v>
      </c>
      <c r="N161" t="s">
        <v>81</v>
      </c>
      <c r="O161" t="s">
        <v>2216</v>
      </c>
      <c r="P161" t="s">
        <v>2217</v>
      </c>
      <c r="Q161" t="s">
        <v>87</v>
      </c>
      <c r="R161" t="s">
        <v>81</v>
      </c>
      <c r="S161" t="s">
        <v>81</v>
      </c>
      <c r="T161" t="s">
        <v>81</v>
      </c>
      <c r="U161" t="s">
        <v>81</v>
      </c>
      <c r="V161" t="s">
        <v>2218</v>
      </c>
      <c r="W161" t="s">
        <v>89</v>
      </c>
      <c r="X161" t="s">
        <v>81</v>
      </c>
      <c r="Y161" t="s">
        <v>81</v>
      </c>
      <c r="Z161" t="s">
        <v>90</v>
      </c>
      <c r="AA161" t="s">
        <v>91</v>
      </c>
      <c r="AB161" t="s">
        <v>81</v>
      </c>
      <c r="AC161" t="s">
        <v>81</v>
      </c>
      <c r="AD161" t="s">
        <v>81</v>
      </c>
      <c r="AE161" t="s">
        <v>81</v>
      </c>
      <c r="AF161" t="s">
        <v>81</v>
      </c>
      <c r="AG161" t="s">
        <v>2219</v>
      </c>
      <c r="AH161" t="s">
        <v>2220</v>
      </c>
      <c r="AI161" t="s">
        <v>2221</v>
      </c>
      <c r="AJ161" t="s">
        <v>2222</v>
      </c>
      <c r="AK161" t="s">
        <v>81</v>
      </c>
      <c r="AL161" t="s">
        <v>2067</v>
      </c>
      <c r="AM161" s="455">
        <v>4</v>
      </c>
      <c r="AN161" s="455">
        <v>4</v>
      </c>
      <c r="AO161" t="s">
        <v>189</v>
      </c>
      <c r="AP161" t="s">
        <v>136</v>
      </c>
      <c r="AQ161" t="s">
        <v>98</v>
      </c>
      <c r="AR161" t="s">
        <v>99</v>
      </c>
      <c r="AS161" t="s">
        <v>100</v>
      </c>
      <c r="AT161" t="s">
        <v>81</v>
      </c>
      <c r="AU161" t="s">
        <v>101</v>
      </c>
      <c r="AV161" t="s">
        <v>81</v>
      </c>
      <c r="AW161" t="s">
        <v>102</v>
      </c>
      <c r="AX161" t="s">
        <v>103</v>
      </c>
      <c r="AY161" t="s">
        <v>190</v>
      </c>
      <c r="AZ161" t="s">
        <v>190</v>
      </c>
      <c r="BA161" t="s">
        <v>97</v>
      </c>
      <c r="BB161" t="s">
        <v>96</v>
      </c>
      <c r="BC161" t="s">
        <v>81</v>
      </c>
      <c r="BD161" t="s">
        <v>81</v>
      </c>
      <c r="BE161" t="s">
        <v>81</v>
      </c>
      <c r="BF161" t="s">
        <v>81</v>
      </c>
      <c r="BG161" t="s">
        <v>2223</v>
      </c>
      <c r="BH161" t="s">
        <v>2224</v>
      </c>
      <c r="BI161" t="s">
        <v>81</v>
      </c>
      <c r="BJ161" t="s">
        <v>2225</v>
      </c>
      <c r="BK161" s="269" t="str">
        <f>HYPERLINK("http://dx.doi.org/10.31181/ijes1412025200","http://dx.doi.org/10.31181/ijes1412025200")</f>
        <v>http://dx.doi.org/10.31181/ijes1412025200</v>
      </c>
      <c r="BL161" t="s">
        <v>81</v>
      </c>
      <c r="BM161" t="s">
        <v>81</v>
      </c>
      <c r="BN161" t="s">
        <v>157</v>
      </c>
      <c r="BO161" t="s">
        <v>111</v>
      </c>
      <c r="BP161" t="s">
        <v>112</v>
      </c>
      <c r="BQ161" t="s">
        <v>195</v>
      </c>
      <c r="BR161" t="s">
        <v>81</v>
      </c>
      <c r="BS161" t="s">
        <v>2226</v>
      </c>
      <c r="BT161" s="270" t="str">
        <f>HYPERLINK("https://www.webofscience.com/wos/woscc/full-record/WOS:001568893600001","View Record in Web of Science")</f>
        <v>View Record in Web of Science</v>
      </c>
      <c r="BU161" t="s">
        <v>115</v>
      </c>
      <c r="BV161" t="s">
        <v>81</v>
      </c>
      <c r="BW161" t="s">
        <v>81</v>
      </c>
      <c r="BX161" t="s">
        <v>116</v>
      </c>
    </row>
    <row r="162" spans="1:76" x14ac:dyDescent="0.25">
      <c r="A162" t="s">
        <v>77</v>
      </c>
      <c r="B162" t="s">
        <v>77</v>
      </c>
      <c r="C162" t="s">
        <v>77</v>
      </c>
      <c r="D162" t="s">
        <v>77</v>
      </c>
      <c r="E162" t="s">
        <v>2227</v>
      </c>
      <c r="F162" t="s">
        <v>2228</v>
      </c>
      <c r="G162" t="s">
        <v>2229</v>
      </c>
      <c r="H162" t="s">
        <v>81</v>
      </c>
      <c r="I162" t="s">
        <v>82</v>
      </c>
      <c r="J162" t="s">
        <v>2230</v>
      </c>
      <c r="K162" t="s">
        <v>2231</v>
      </c>
      <c r="L162" t="s">
        <v>81</v>
      </c>
      <c r="M162" t="s">
        <v>81</v>
      </c>
      <c r="N162" t="s">
        <v>81</v>
      </c>
      <c r="O162" t="s">
        <v>2232</v>
      </c>
      <c r="P162" t="s">
        <v>2233</v>
      </c>
      <c r="Q162" t="s">
        <v>87</v>
      </c>
      <c r="R162" t="s">
        <v>81</v>
      </c>
      <c r="S162" t="s">
        <v>81</v>
      </c>
      <c r="T162" t="s">
        <v>81</v>
      </c>
      <c r="U162" t="s">
        <v>81</v>
      </c>
      <c r="V162" t="s">
        <v>2234</v>
      </c>
      <c r="W162" t="s">
        <v>89</v>
      </c>
      <c r="X162" t="s">
        <v>81</v>
      </c>
      <c r="Y162" t="s">
        <v>81</v>
      </c>
      <c r="Z162" t="s">
        <v>90</v>
      </c>
      <c r="AA162" t="s">
        <v>91</v>
      </c>
      <c r="AB162" t="s">
        <v>81</v>
      </c>
      <c r="AC162" t="s">
        <v>81</v>
      </c>
      <c r="AD162" t="s">
        <v>81</v>
      </c>
      <c r="AE162" t="s">
        <v>81</v>
      </c>
      <c r="AF162" t="s">
        <v>81</v>
      </c>
      <c r="AG162" t="s">
        <v>2235</v>
      </c>
      <c r="AH162" t="s">
        <v>2236</v>
      </c>
      <c r="AI162" t="s">
        <v>2237</v>
      </c>
      <c r="AJ162" t="s">
        <v>2238</v>
      </c>
      <c r="AK162" t="s">
        <v>81</v>
      </c>
      <c r="AL162" t="s">
        <v>370</v>
      </c>
      <c r="AM162" s="455">
        <v>1</v>
      </c>
      <c r="AN162" s="455">
        <v>3</v>
      </c>
      <c r="AO162" t="s">
        <v>96</v>
      </c>
      <c r="AP162" t="s">
        <v>236</v>
      </c>
      <c r="AQ162" t="s">
        <v>131</v>
      </c>
      <c r="AR162" t="s">
        <v>132</v>
      </c>
      <c r="AS162" t="s">
        <v>133</v>
      </c>
      <c r="AT162" t="s">
        <v>81</v>
      </c>
      <c r="AU162" t="s">
        <v>101</v>
      </c>
      <c r="AV162" t="s">
        <v>81</v>
      </c>
      <c r="AW162" t="s">
        <v>102</v>
      </c>
      <c r="AX162" t="s">
        <v>103</v>
      </c>
      <c r="AY162" t="s">
        <v>582</v>
      </c>
      <c r="AZ162" t="s">
        <v>582</v>
      </c>
      <c r="BA162" t="s">
        <v>543</v>
      </c>
      <c r="BB162" t="s">
        <v>96</v>
      </c>
      <c r="BC162" t="s">
        <v>81</v>
      </c>
      <c r="BD162" t="s">
        <v>81</v>
      </c>
      <c r="BE162" t="s">
        <v>81</v>
      </c>
      <c r="BF162" t="s">
        <v>81</v>
      </c>
      <c r="BG162" t="s">
        <v>2239</v>
      </c>
      <c r="BH162" t="s">
        <v>813</v>
      </c>
      <c r="BI162" t="s">
        <v>81</v>
      </c>
      <c r="BJ162" t="s">
        <v>2240</v>
      </c>
      <c r="BK162" s="271" t="str">
        <f>HYPERLINK("http://dx.doi.org/10.52950/ES.2024.13.1.004","http://dx.doi.org/10.52950/ES.2024.13.1.004")</f>
        <v>http://dx.doi.org/10.52950/ES.2024.13.1.004</v>
      </c>
      <c r="BL162" t="s">
        <v>81</v>
      </c>
      <c r="BM162" t="s">
        <v>81</v>
      </c>
      <c r="BN162" t="s">
        <v>137</v>
      </c>
      <c r="BO162" t="s">
        <v>111</v>
      </c>
      <c r="BP162" t="s">
        <v>112</v>
      </c>
      <c r="BQ162" t="s">
        <v>1352</v>
      </c>
      <c r="BR162" t="s">
        <v>81</v>
      </c>
      <c r="BS162" t="s">
        <v>2241</v>
      </c>
      <c r="BT162" s="272" t="str">
        <f>HYPERLINK("https://www.webofscience.com/wos/woscc/full-record/WOS:001228320800004","View Record in Web of Science")</f>
        <v>View Record in Web of Science</v>
      </c>
      <c r="BU162" t="s">
        <v>115</v>
      </c>
      <c r="BV162" t="s">
        <v>81</v>
      </c>
      <c r="BW162" t="s">
        <v>81</v>
      </c>
      <c r="BX162" t="s">
        <v>116</v>
      </c>
    </row>
    <row r="163" spans="1:76" x14ac:dyDescent="0.25">
      <c r="A163" t="s">
        <v>77</v>
      </c>
      <c r="B163" t="s">
        <v>77</v>
      </c>
      <c r="C163" t="s">
        <v>96</v>
      </c>
      <c r="D163" t="s">
        <v>77</v>
      </c>
      <c r="E163" t="s">
        <v>2242</v>
      </c>
      <c r="F163" t="s">
        <v>2243</v>
      </c>
      <c r="G163" t="s">
        <v>2244</v>
      </c>
      <c r="H163" t="s">
        <v>81</v>
      </c>
      <c r="I163" t="s">
        <v>82</v>
      </c>
      <c r="J163" t="s">
        <v>2245</v>
      </c>
      <c r="K163" t="s">
        <v>2246</v>
      </c>
      <c r="L163" t="s">
        <v>81</v>
      </c>
      <c r="M163" t="s">
        <v>81</v>
      </c>
      <c r="N163" t="s">
        <v>2247</v>
      </c>
      <c r="O163" t="s">
        <v>2248</v>
      </c>
      <c r="P163" t="s">
        <v>124</v>
      </c>
      <c r="Q163" t="s">
        <v>87</v>
      </c>
      <c r="R163" t="s">
        <v>81</v>
      </c>
      <c r="S163" t="s">
        <v>81</v>
      </c>
      <c r="T163" t="s">
        <v>81</v>
      </c>
      <c r="U163" t="s">
        <v>81</v>
      </c>
      <c r="V163" t="s">
        <v>2249</v>
      </c>
      <c r="W163" t="s">
        <v>89</v>
      </c>
      <c r="X163" t="s">
        <v>81</v>
      </c>
      <c r="Y163" t="s">
        <v>81</v>
      </c>
      <c r="Z163" t="s">
        <v>90</v>
      </c>
      <c r="AA163" t="s">
        <v>91</v>
      </c>
      <c r="AB163" t="s">
        <v>81</v>
      </c>
      <c r="AC163" t="s">
        <v>81</v>
      </c>
      <c r="AD163" t="s">
        <v>81</v>
      </c>
      <c r="AE163" t="s">
        <v>81</v>
      </c>
      <c r="AF163" t="s">
        <v>81</v>
      </c>
      <c r="AG163" t="s">
        <v>2250</v>
      </c>
      <c r="AH163" t="s">
        <v>81</v>
      </c>
      <c r="AI163" t="s">
        <v>2251</v>
      </c>
      <c r="AJ163" t="s">
        <v>81</v>
      </c>
      <c r="AK163" t="s">
        <v>81</v>
      </c>
      <c r="AL163" t="s">
        <v>168</v>
      </c>
      <c r="AM163" s="455">
        <v>14</v>
      </c>
      <c r="AN163" s="455">
        <v>16</v>
      </c>
      <c r="AO163" t="s">
        <v>96</v>
      </c>
      <c r="AP163" t="s">
        <v>172</v>
      </c>
      <c r="AQ163" t="s">
        <v>98</v>
      </c>
      <c r="AR163" t="s">
        <v>99</v>
      </c>
      <c r="AS163" t="s">
        <v>100</v>
      </c>
      <c r="AT163" t="s">
        <v>81</v>
      </c>
      <c r="AU163" t="s">
        <v>101</v>
      </c>
      <c r="AV163" t="s">
        <v>81</v>
      </c>
      <c r="AW163" t="s">
        <v>102</v>
      </c>
      <c r="AX163" t="s">
        <v>103</v>
      </c>
      <c r="AY163" t="s">
        <v>214</v>
      </c>
      <c r="AZ163" t="s">
        <v>214</v>
      </c>
      <c r="BA163" t="s">
        <v>213</v>
      </c>
      <c r="BB163" t="s">
        <v>96</v>
      </c>
      <c r="BC163" t="s">
        <v>81</v>
      </c>
      <c r="BD163" t="s">
        <v>81</v>
      </c>
      <c r="BE163" t="s">
        <v>81</v>
      </c>
      <c r="BF163" t="s">
        <v>81</v>
      </c>
      <c r="BG163" t="s">
        <v>741</v>
      </c>
      <c r="BH163" t="s">
        <v>2252</v>
      </c>
      <c r="BI163" t="s">
        <v>81</v>
      </c>
      <c r="BJ163" t="s">
        <v>81</v>
      </c>
      <c r="BK163" t="s">
        <v>81</v>
      </c>
      <c r="BL163" t="s">
        <v>81</v>
      </c>
      <c r="BM163" t="s">
        <v>81</v>
      </c>
      <c r="BN163" t="s">
        <v>730</v>
      </c>
      <c r="BO163" t="s">
        <v>111</v>
      </c>
      <c r="BP163" t="s">
        <v>112</v>
      </c>
      <c r="BQ163" t="s">
        <v>468</v>
      </c>
      <c r="BR163" t="s">
        <v>81</v>
      </c>
      <c r="BS163" t="s">
        <v>2253</v>
      </c>
      <c r="BT163" s="273" t="str">
        <f>HYPERLINK("https://www.webofscience.com/wos/woscc/full-record/WOS:000791160500008","View Record in Web of Science")</f>
        <v>View Record in Web of Science</v>
      </c>
      <c r="BU163" t="s">
        <v>81</v>
      </c>
      <c r="BV163" t="s">
        <v>81</v>
      </c>
      <c r="BW163" t="s">
        <v>81</v>
      </c>
      <c r="BX163" t="s">
        <v>116</v>
      </c>
    </row>
    <row r="164" spans="1:76" x14ac:dyDescent="0.25">
      <c r="A164" t="s">
        <v>77</v>
      </c>
      <c r="B164" t="s">
        <v>77</v>
      </c>
      <c r="C164" t="s">
        <v>117</v>
      </c>
      <c r="D164" t="s">
        <v>77</v>
      </c>
      <c r="E164" t="s">
        <v>2254</v>
      </c>
      <c r="F164" t="s">
        <v>2255</v>
      </c>
      <c r="G164" t="s">
        <v>2256</v>
      </c>
      <c r="H164" t="s">
        <v>81</v>
      </c>
      <c r="I164" t="s">
        <v>82</v>
      </c>
      <c r="J164" t="s">
        <v>2257</v>
      </c>
      <c r="K164" t="s">
        <v>2258</v>
      </c>
      <c r="L164" t="s">
        <v>81</v>
      </c>
      <c r="M164" t="s">
        <v>81</v>
      </c>
      <c r="N164" t="s">
        <v>2259</v>
      </c>
      <c r="O164" t="s">
        <v>2260</v>
      </c>
      <c r="P164" t="s">
        <v>2261</v>
      </c>
      <c r="Q164" t="s">
        <v>87</v>
      </c>
      <c r="R164" t="s">
        <v>81</v>
      </c>
      <c r="S164" t="s">
        <v>81</v>
      </c>
      <c r="T164" t="s">
        <v>81</v>
      </c>
      <c r="U164" t="s">
        <v>81</v>
      </c>
      <c r="V164" t="s">
        <v>2262</v>
      </c>
      <c r="W164" t="s">
        <v>89</v>
      </c>
      <c r="X164" t="s">
        <v>81</v>
      </c>
      <c r="Y164" t="s">
        <v>81</v>
      </c>
      <c r="Z164" t="s">
        <v>90</v>
      </c>
      <c r="AA164" t="s">
        <v>91</v>
      </c>
      <c r="AB164" t="s">
        <v>81</v>
      </c>
      <c r="AC164" t="s">
        <v>81</v>
      </c>
      <c r="AD164" t="s">
        <v>81</v>
      </c>
      <c r="AE164" t="s">
        <v>81</v>
      </c>
      <c r="AF164" t="s">
        <v>81</v>
      </c>
      <c r="AG164" t="s">
        <v>2263</v>
      </c>
      <c r="AH164" t="s">
        <v>2264</v>
      </c>
      <c r="AI164" t="s">
        <v>598</v>
      </c>
      <c r="AJ164" t="s">
        <v>2265</v>
      </c>
      <c r="AK164" t="s">
        <v>81</v>
      </c>
      <c r="AL164" t="s">
        <v>97</v>
      </c>
      <c r="AM164" s="455">
        <v>42</v>
      </c>
      <c r="AN164" s="455">
        <v>42</v>
      </c>
      <c r="AO164" t="s">
        <v>96</v>
      </c>
      <c r="AP164" t="s">
        <v>1101</v>
      </c>
      <c r="AQ164" t="s">
        <v>131</v>
      </c>
      <c r="AR164" t="s">
        <v>132</v>
      </c>
      <c r="AS164" t="s">
        <v>133</v>
      </c>
      <c r="AT164" t="s">
        <v>81</v>
      </c>
      <c r="AU164" t="s">
        <v>101</v>
      </c>
      <c r="AV164" t="s">
        <v>81</v>
      </c>
      <c r="AW164" t="s">
        <v>102</v>
      </c>
      <c r="AX164" t="s">
        <v>103</v>
      </c>
      <c r="AY164" t="s">
        <v>669</v>
      </c>
      <c r="AZ164" t="s">
        <v>669</v>
      </c>
      <c r="BA164" t="s">
        <v>136</v>
      </c>
      <c r="BB164" t="s">
        <v>106</v>
      </c>
      <c r="BC164" t="s">
        <v>81</v>
      </c>
      <c r="BD164" t="s">
        <v>81</v>
      </c>
      <c r="BE164" t="s">
        <v>81</v>
      </c>
      <c r="BF164" t="s">
        <v>81</v>
      </c>
      <c r="BG164" t="s">
        <v>554</v>
      </c>
      <c r="BH164" t="s">
        <v>455</v>
      </c>
      <c r="BI164" t="s">
        <v>81</v>
      </c>
      <c r="BJ164" t="s">
        <v>2266</v>
      </c>
      <c r="BK164" s="274" t="str">
        <f>HYPERLINK("http://dx.doi.org/10.52950/ES.2021.10.2.003","http://dx.doi.org/10.52950/ES.2021.10.2.003")</f>
        <v>http://dx.doi.org/10.52950/ES.2021.10.2.003</v>
      </c>
      <c r="BL164" t="s">
        <v>81</v>
      </c>
      <c r="BM164" t="s">
        <v>81</v>
      </c>
      <c r="BN164" t="s">
        <v>213</v>
      </c>
      <c r="BO164" t="s">
        <v>111</v>
      </c>
      <c r="BP164" t="s">
        <v>112</v>
      </c>
      <c r="BQ164" t="s">
        <v>772</v>
      </c>
      <c r="BR164" t="s">
        <v>81</v>
      </c>
      <c r="BS164" t="s">
        <v>2267</v>
      </c>
      <c r="BT164" s="275" t="str">
        <f>HYPERLINK("https://www.webofscience.com/wos/woscc/full-record/WOS:000735775500003","View Record in Web of Science")</f>
        <v>View Record in Web of Science</v>
      </c>
      <c r="BU164" t="s">
        <v>115</v>
      </c>
      <c r="BV164" t="s">
        <v>81</v>
      </c>
      <c r="BW164" t="s">
        <v>81</v>
      </c>
      <c r="BX164" t="s">
        <v>116</v>
      </c>
    </row>
    <row r="165" spans="1:76" x14ac:dyDescent="0.25">
      <c r="A165" t="s">
        <v>77</v>
      </c>
      <c r="B165" t="s">
        <v>77</v>
      </c>
      <c r="C165" t="s">
        <v>106</v>
      </c>
      <c r="D165" t="s">
        <v>77</v>
      </c>
      <c r="E165" t="s">
        <v>2268</v>
      </c>
      <c r="F165" t="s">
        <v>2269</v>
      </c>
      <c r="G165" t="s">
        <v>2270</v>
      </c>
      <c r="H165" t="s">
        <v>81</v>
      </c>
      <c r="I165" t="s">
        <v>82</v>
      </c>
      <c r="J165" t="s">
        <v>2271</v>
      </c>
      <c r="K165" t="s">
        <v>2272</v>
      </c>
      <c r="L165" t="s">
        <v>2273</v>
      </c>
      <c r="M165" t="s">
        <v>931</v>
      </c>
      <c r="N165" t="s">
        <v>2274</v>
      </c>
      <c r="O165" t="s">
        <v>2275</v>
      </c>
      <c r="P165" t="s">
        <v>934</v>
      </c>
      <c r="Q165" t="s">
        <v>87</v>
      </c>
      <c r="R165" t="s">
        <v>81</v>
      </c>
      <c r="S165" t="s">
        <v>81</v>
      </c>
      <c r="T165" t="s">
        <v>81</v>
      </c>
      <c r="U165" t="s">
        <v>81</v>
      </c>
      <c r="V165" t="s">
        <v>2276</v>
      </c>
      <c r="W165" t="s">
        <v>89</v>
      </c>
      <c r="X165" t="s">
        <v>81</v>
      </c>
      <c r="Y165" t="s">
        <v>81</v>
      </c>
      <c r="Z165" t="s">
        <v>90</v>
      </c>
      <c r="AA165" t="s">
        <v>91</v>
      </c>
      <c r="AB165" t="s">
        <v>81</v>
      </c>
      <c r="AC165" t="s">
        <v>81</v>
      </c>
      <c r="AD165" t="s">
        <v>81</v>
      </c>
      <c r="AE165" t="s">
        <v>81</v>
      </c>
      <c r="AF165" t="s">
        <v>81</v>
      </c>
      <c r="AG165" t="s">
        <v>2277</v>
      </c>
      <c r="AH165" t="s">
        <v>2278</v>
      </c>
      <c r="AI165" t="s">
        <v>2279</v>
      </c>
      <c r="AJ165" t="s">
        <v>2280</v>
      </c>
      <c r="AK165" t="s">
        <v>81</v>
      </c>
      <c r="AL165" t="s">
        <v>480</v>
      </c>
      <c r="AM165" s="455">
        <v>7</v>
      </c>
      <c r="AN165" s="455">
        <v>9</v>
      </c>
      <c r="AO165" t="s">
        <v>117</v>
      </c>
      <c r="AP165" t="s">
        <v>127</v>
      </c>
      <c r="AQ165" t="s">
        <v>131</v>
      </c>
      <c r="AR165" t="s">
        <v>132</v>
      </c>
      <c r="AS165" t="s">
        <v>133</v>
      </c>
      <c r="AT165" t="s">
        <v>81</v>
      </c>
      <c r="AU165" t="s">
        <v>101</v>
      </c>
      <c r="AV165" t="s">
        <v>81</v>
      </c>
      <c r="AW165" t="s">
        <v>102</v>
      </c>
      <c r="AX165" t="s">
        <v>103</v>
      </c>
      <c r="AY165" t="s">
        <v>669</v>
      </c>
      <c r="AZ165" t="s">
        <v>669</v>
      </c>
      <c r="BA165" t="s">
        <v>136</v>
      </c>
      <c r="BB165" t="s">
        <v>106</v>
      </c>
      <c r="BC165" t="s">
        <v>81</v>
      </c>
      <c r="BD165" t="s">
        <v>81</v>
      </c>
      <c r="BE165" t="s">
        <v>81</v>
      </c>
      <c r="BF165" t="s">
        <v>81</v>
      </c>
      <c r="BG165" t="s">
        <v>1135</v>
      </c>
      <c r="BH165" t="s">
        <v>1362</v>
      </c>
      <c r="BI165" t="s">
        <v>81</v>
      </c>
      <c r="BJ165" t="s">
        <v>2281</v>
      </c>
      <c r="BK165" s="276" t="str">
        <f>HYPERLINK("http://dx.doi.org/10.52950/ES.2021.10.2.005","http://dx.doi.org/10.52950/ES.2021.10.2.005")</f>
        <v>http://dx.doi.org/10.52950/ES.2021.10.2.005</v>
      </c>
      <c r="BL165" t="s">
        <v>81</v>
      </c>
      <c r="BM165" t="s">
        <v>81</v>
      </c>
      <c r="BN165" t="s">
        <v>351</v>
      </c>
      <c r="BO165" t="s">
        <v>111</v>
      </c>
      <c r="BP165" t="s">
        <v>112</v>
      </c>
      <c r="BQ165" t="s">
        <v>772</v>
      </c>
      <c r="BR165" t="s">
        <v>81</v>
      </c>
      <c r="BS165" t="s">
        <v>2282</v>
      </c>
      <c r="BT165" s="277" t="str">
        <f>HYPERLINK("https://www.webofscience.com/wos/woscc/full-record/WOS:000735775500005","View Record in Web of Science")</f>
        <v>View Record in Web of Science</v>
      </c>
      <c r="BU165" t="s">
        <v>115</v>
      </c>
      <c r="BV165" t="s">
        <v>81</v>
      </c>
      <c r="BW165" t="s">
        <v>81</v>
      </c>
      <c r="BX165" t="s">
        <v>116</v>
      </c>
    </row>
    <row r="166" spans="1:76" x14ac:dyDescent="0.25">
      <c r="A166" t="s">
        <v>77</v>
      </c>
      <c r="B166" t="s">
        <v>77</v>
      </c>
      <c r="C166" t="s">
        <v>96</v>
      </c>
      <c r="D166" t="s">
        <v>77</v>
      </c>
      <c r="E166" t="s">
        <v>2283</v>
      </c>
      <c r="F166" t="s">
        <v>2284</v>
      </c>
      <c r="G166" t="s">
        <v>2285</v>
      </c>
      <c r="H166" t="s">
        <v>81</v>
      </c>
      <c r="I166" t="s">
        <v>82</v>
      </c>
      <c r="J166" t="s">
        <v>2286</v>
      </c>
      <c r="K166" t="s">
        <v>2287</v>
      </c>
      <c r="L166" t="s">
        <v>81</v>
      </c>
      <c r="M166" t="s">
        <v>81</v>
      </c>
      <c r="N166" t="s">
        <v>81</v>
      </c>
      <c r="O166" t="s">
        <v>2288</v>
      </c>
      <c r="P166" t="s">
        <v>2289</v>
      </c>
      <c r="Q166" t="s">
        <v>87</v>
      </c>
      <c r="R166" t="s">
        <v>81</v>
      </c>
      <c r="S166" t="s">
        <v>81</v>
      </c>
      <c r="T166" t="s">
        <v>81</v>
      </c>
      <c r="U166" t="s">
        <v>81</v>
      </c>
      <c r="V166" t="s">
        <v>2290</v>
      </c>
      <c r="W166" t="s">
        <v>89</v>
      </c>
      <c r="X166" t="s">
        <v>81</v>
      </c>
      <c r="Y166" t="s">
        <v>81</v>
      </c>
      <c r="Z166" t="s">
        <v>90</v>
      </c>
      <c r="AA166" t="s">
        <v>91</v>
      </c>
      <c r="AB166" t="s">
        <v>81</v>
      </c>
      <c r="AC166" t="s">
        <v>81</v>
      </c>
      <c r="AD166" t="s">
        <v>81</v>
      </c>
      <c r="AE166" t="s">
        <v>81</v>
      </c>
      <c r="AF166" t="s">
        <v>81</v>
      </c>
      <c r="AG166" t="s">
        <v>2291</v>
      </c>
      <c r="AH166" t="s">
        <v>2292</v>
      </c>
      <c r="AI166" t="s">
        <v>2293</v>
      </c>
      <c r="AJ166" t="s">
        <v>2294</v>
      </c>
      <c r="AK166" t="s">
        <v>81</v>
      </c>
      <c r="AL166" t="s">
        <v>1705</v>
      </c>
      <c r="AM166" s="455">
        <v>22</v>
      </c>
      <c r="AN166" s="455">
        <v>25</v>
      </c>
      <c r="AO166" t="s">
        <v>96</v>
      </c>
      <c r="AP166" t="s">
        <v>1704</v>
      </c>
      <c r="AQ166" t="s">
        <v>154</v>
      </c>
      <c r="AR166" t="s">
        <v>155</v>
      </c>
      <c r="AS166" t="s">
        <v>156</v>
      </c>
      <c r="AT166" t="s">
        <v>101</v>
      </c>
      <c r="AU166" t="s">
        <v>81</v>
      </c>
      <c r="AV166" t="s">
        <v>81</v>
      </c>
      <c r="AW166" t="s">
        <v>102</v>
      </c>
      <c r="AX166" t="s">
        <v>103</v>
      </c>
      <c r="AY166" t="s">
        <v>235</v>
      </c>
      <c r="AZ166" t="s">
        <v>235</v>
      </c>
      <c r="BA166" t="s">
        <v>236</v>
      </c>
      <c r="BB166" t="s">
        <v>106</v>
      </c>
      <c r="BC166" t="s">
        <v>81</v>
      </c>
      <c r="BD166" t="s">
        <v>81</v>
      </c>
      <c r="BE166" t="s">
        <v>81</v>
      </c>
      <c r="BF166" t="s">
        <v>81</v>
      </c>
      <c r="BG166" t="s">
        <v>1338</v>
      </c>
      <c r="BH166" t="s">
        <v>1458</v>
      </c>
      <c r="BI166" t="s">
        <v>81</v>
      </c>
      <c r="BJ166" t="s">
        <v>2295</v>
      </c>
      <c r="BK166" s="278" t="str">
        <f>HYPERLINK("http://dx.doi.org/10.20472/ES.2020.9.2.008","http://dx.doi.org/10.20472/ES.2020.9.2.008")</f>
        <v>http://dx.doi.org/10.20472/ES.2020.9.2.008</v>
      </c>
      <c r="BL166" t="s">
        <v>81</v>
      </c>
      <c r="BM166" t="s">
        <v>81</v>
      </c>
      <c r="BN166" t="s">
        <v>172</v>
      </c>
      <c r="BO166" t="s">
        <v>111</v>
      </c>
      <c r="BP166" t="s">
        <v>112</v>
      </c>
      <c r="BQ166" t="s">
        <v>238</v>
      </c>
      <c r="BR166" t="s">
        <v>81</v>
      </c>
      <c r="BS166" t="s">
        <v>2296</v>
      </c>
      <c r="BT166" s="279" t="str">
        <f>HYPERLINK("https://www.webofscience.com/wos/woscc/full-record/WOS:000600905100008","View Record in Web of Science")</f>
        <v>View Record in Web of Science</v>
      </c>
      <c r="BU166" t="s">
        <v>115</v>
      </c>
      <c r="BV166" t="s">
        <v>81</v>
      </c>
      <c r="BW166" t="s">
        <v>81</v>
      </c>
      <c r="BX166" t="s">
        <v>116</v>
      </c>
    </row>
    <row r="167" spans="1:76" x14ac:dyDescent="0.25">
      <c r="A167" t="s">
        <v>77</v>
      </c>
      <c r="B167" t="s">
        <v>77</v>
      </c>
      <c r="C167" t="s">
        <v>106</v>
      </c>
      <c r="D167" t="s">
        <v>77</v>
      </c>
      <c r="E167" t="s">
        <v>2297</v>
      </c>
      <c r="F167" t="s">
        <v>2298</v>
      </c>
      <c r="G167" t="s">
        <v>2299</v>
      </c>
      <c r="H167" t="s">
        <v>81</v>
      </c>
      <c r="I167" t="s">
        <v>82</v>
      </c>
      <c r="J167" t="s">
        <v>2300</v>
      </c>
      <c r="K167" t="s">
        <v>2301</v>
      </c>
      <c r="L167" t="s">
        <v>81</v>
      </c>
      <c r="M167" t="s">
        <v>81</v>
      </c>
      <c r="N167" t="s">
        <v>81</v>
      </c>
      <c r="O167" t="s">
        <v>2302</v>
      </c>
      <c r="P167" t="s">
        <v>2303</v>
      </c>
      <c r="Q167" t="s">
        <v>87</v>
      </c>
      <c r="R167" t="s">
        <v>81</v>
      </c>
      <c r="S167" t="s">
        <v>81</v>
      </c>
      <c r="T167" t="s">
        <v>81</v>
      </c>
      <c r="U167" t="s">
        <v>81</v>
      </c>
      <c r="V167" t="s">
        <v>2304</v>
      </c>
      <c r="W167" t="s">
        <v>89</v>
      </c>
      <c r="X167" t="s">
        <v>81</v>
      </c>
      <c r="Y167" t="s">
        <v>81</v>
      </c>
      <c r="Z167" t="s">
        <v>90</v>
      </c>
      <c r="AA167" t="s">
        <v>91</v>
      </c>
      <c r="AB167" t="s">
        <v>81</v>
      </c>
      <c r="AC167" t="s">
        <v>81</v>
      </c>
      <c r="AD167" t="s">
        <v>81</v>
      </c>
      <c r="AE167" t="s">
        <v>81</v>
      </c>
      <c r="AF167" t="s">
        <v>81</v>
      </c>
      <c r="AG167" t="s">
        <v>2305</v>
      </c>
      <c r="AH167" t="s">
        <v>2306</v>
      </c>
      <c r="AI167" t="s">
        <v>81</v>
      </c>
      <c r="AJ167" t="s">
        <v>81</v>
      </c>
      <c r="AK167" t="s">
        <v>81</v>
      </c>
      <c r="AL167" t="s">
        <v>528</v>
      </c>
      <c r="AM167" s="455">
        <v>5</v>
      </c>
      <c r="AN167" s="455">
        <v>5</v>
      </c>
      <c r="AO167" t="s">
        <v>77</v>
      </c>
      <c r="AP167" t="s">
        <v>136</v>
      </c>
      <c r="AQ167" t="s">
        <v>154</v>
      </c>
      <c r="AR167" t="s">
        <v>155</v>
      </c>
      <c r="AS167" t="s">
        <v>156</v>
      </c>
      <c r="AT167" t="s">
        <v>101</v>
      </c>
      <c r="AU167" t="s">
        <v>81</v>
      </c>
      <c r="AV167" t="s">
        <v>81</v>
      </c>
      <c r="AW167" t="s">
        <v>102</v>
      </c>
      <c r="AX167" t="s">
        <v>103</v>
      </c>
      <c r="AY167" t="s">
        <v>509</v>
      </c>
      <c r="AZ167" t="s">
        <v>509</v>
      </c>
      <c r="BA167" t="s">
        <v>285</v>
      </c>
      <c r="BB167" t="s">
        <v>106</v>
      </c>
      <c r="BC167" t="s">
        <v>81</v>
      </c>
      <c r="BD167" t="s">
        <v>81</v>
      </c>
      <c r="BE167" t="s">
        <v>81</v>
      </c>
      <c r="BF167" t="s">
        <v>81</v>
      </c>
      <c r="BG167" t="s">
        <v>2307</v>
      </c>
      <c r="BH167" t="s">
        <v>2308</v>
      </c>
      <c r="BI167" t="s">
        <v>81</v>
      </c>
      <c r="BJ167" t="s">
        <v>2309</v>
      </c>
      <c r="BK167" s="280" t="str">
        <f>HYPERLINK("http://dx.doi.org/10.20472/ES.2019.8.2.010","http://dx.doi.org/10.20472/ES.2019.8.2.010")</f>
        <v>http://dx.doi.org/10.20472/ES.2019.8.2.010</v>
      </c>
      <c r="BL167" t="s">
        <v>81</v>
      </c>
      <c r="BM167" t="s">
        <v>81</v>
      </c>
      <c r="BN167" t="s">
        <v>213</v>
      </c>
      <c r="BO167" t="s">
        <v>111</v>
      </c>
      <c r="BP167" t="s">
        <v>112</v>
      </c>
      <c r="BQ167" t="s">
        <v>627</v>
      </c>
      <c r="BR167" t="s">
        <v>81</v>
      </c>
      <c r="BS167" t="s">
        <v>2310</v>
      </c>
      <c r="BT167" s="281" t="str">
        <f>HYPERLINK("https://www.webofscience.com/wos/woscc/full-record/WOS:000503977600010","View Record in Web of Science")</f>
        <v>View Record in Web of Science</v>
      </c>
      <c r="BU167" t="s">
        <v>115</v>
      </c>
      <c r="BV167" t="s">
        <v>81</v>
      </c>
      <c r="BW167" t="s">
        <v>81</v>
      </c>
      <c r="BX167" t="s">
        <v>116</v>
      </c>
    </row>
    <row r="168" spans="1:76" x14ac:dyDescent="0.25">
      <c r="A168" t="s">
        <v>77</v>
      </c>
      <c r="B168" t="s">
        <v>77</v>
      </c>
      <c r="C168" t="s">
        <v>77</v>
      </c>
      <c r="D168" t="s">
        <v>77</v>
      </c>
      <c r="E168" t="s">
        <v>2311</v>
      </c>
      <c r="F168" t="s">
        <v>2312</v>
      </c>
      <c r="G168" t="s">
        <v>2313</v>
      </c>
      <c r="H168" t="s">
        <v>81</v>
      </c>
      <c r="I168" t="s">
        <v>82</v>
      </c>
      <c r="J168" t="s">
        <v>81</v>
      </c>
      <c r="K168" t="s">
        <v>2314</v>
      </c>
      <c r="L168" t="s">
        <v>81</v>
      </c>
      <c r="M168" t="s">
        <v>81</v>
      </c>
      <c r="N168" t="s">
        <v>81</v>
      </c>
      <c r="O168" t="s">
        <v>81</v>
      </c>
      <c r="P168" t="s">
        <v>81</v>
      </c>
      <c r="Q168" t="s">
        <v>87</v>
      </c>
      <c r="R168" t="s">
        <v>81</v>
      </c>
      <c r="S168" t="s">
        <v>81</v>
      </c>
      <c r="T168" t="s">
        <v>81</v>
      </c>
      <c r="U168" t="s">
        <v>81</v>
      </c>
      <c r="V168" t="s">
        <v>2315</v>
      </c>
      <c r="W168" t="s">
        <v>89</v>
      </c>
      <c r="X168" t="s">
        <v>81</v>
      </c>
      <c r="Y168" t="s">
        <v>81</v>
      </c>
      <c r="Z168" t="s">
        <v>90</v>
      </c>
      <c r="AA168" t="s">
        <v>91</v>
      </c>
      <c r="AB168" t="s">
        <v>81</v>
      </c>
      <c r="AC168" t="s">
        <v>81</v>
      </c>
      <c r="AD168" t="s">
        <v>81</v>
      </c>
      <c r="AE168" t="s">
        <v>81</v>
      </c>
      <c r="AF168" t="s">
        <v>81</v>
      </c>
      <c r="AG168" t="s">
        <v>2316</v>
      </c>
      <c r="AH168" t="s">
        <v>2317</v>
      </c>
      <c r="AI168" t="s">
        <v>81</v>
      </c>
      <c r="AJ168" t="s">
        <v>81</v>
      </c>
      <c r="AK168" t="s">
        <v>81</v>
      </c>
      <c r="AL168" t="s">
        <v>890</v>
      </c>
      <c r="AM168" s="455">
        <v>1</v>
      </c>
      <c r="AN168" s="455">
        <v>3</v>
      </c>
      <c r="AO168" t="s">
        <v>77</v>
      </c>
      <c r="AP168" t="s">
        <v>77</v>
      </c>
      <c r="AQ168" t="s">
        <v>154</v>
      </c>
      <c r="AR168" t="s">
        <v>155</v>
      </c>
      <c r="AS168" t="s">
        <v>156</v>
      </c>
      <c r="AT168" t="s">
        <v>101</v>
      </c>
      <c r="AU168" t="s">
        <v>81</v>
      </c>
      <c r="AV168" t="s">
        <v>81</v>
      </c>
      <c r="AW168" t="s">
        <v>102</v>
      </c>
      <c r="AX168" t="s">
        <v>103</v>
      </c>
      <c r="AY168" t="s">
        <v>169</v>
      </c>
      <c r="AZ168" t="s">
        <v>169</v>
      </c>
      <c r="BA168" t="s">
        <v>96</v>
      </c>
      <c r="BB168" t="s">
        <v>96</v>
      </c>
      <c r="BC168" t="s">
        <v>81</v>
      </c>
      <c r="BD168" t="s">
        <v>81</v>
      </c>
      <c r="BE168" t="s">
        <v>81</v>
      </c>
      <c r="BF168" t="s">
        <v>81</v>
      </c>
      <c r="BG168" t="s">
        <v>106</v>
      </c>
      <c r="BH168" t="s">
        <v>157</v>
      </c>
      <c r="BI168" t="s">
        <v>81</v>
      </c>
      <c r="BJ168" t="s">
        <v>81</v>
      </c>
      <c r="BK168" t="s">
        <v>81</v>
      </c>
      <c r="BL168" t="s">
        <v>81</v>
      </c>
      <c r="BM168" t="s">
        <v>81</v>
      </c>
      <c r="BN168" t="s">
        <v>351</v>
      </c>
      <c r="BO168" t="s">
        <v>111</v>
      </c>
      <c r="BP168" t="s">
        <v>112</v>
      </c>
      <c r="BQ168" t="s">
        <v>408</v>
      </c>
      <c r="BR168" t="s">
        <v>81</v>
      </c>
      <c r="BS168" t="s">
        <v>2318</v>
      </c>
      <c r="BT168" s="282" t="str">
        <f>HYPERLINK("https://www.webofscience.com/wos/woscc/full-record/WOS:000218847000001","View Record in Web of Science")</f>
        <v>View Record in Web of Science</v>
      </c>
      <c r="BU168" t="s">
        <v>81</v>
      </c>
      <c r="BV168" t="s">
        <v>81</v>
      </c>
      <c r="BW168" t="s">
        <v>81</v>
      </c>
      <c r="BX168" t="s">
        <v>116</v>
      </c>
    </row>
    <row r="169" spans="1:76" x14ac:dyDescent="0.25">
      <c r="A169" t="s">
        <v>77</v>
      </c>
      <c r="B169" t="s">
        <v>77</v>
      </c>
      <c r="C169" t="s">
        <v>77</v>
      </c>
      <c r="D169" t="s">
        <v>77</v>
      </c>
      <c r="E169" t="s">
        <v>2319</v>
      </c>
      <c r="F169" t="s">
        <v>2320</v>
      </c>
      <c r="G169" t="s">
        <v>2321</v>
      </c>
      <c r="H169" t="s">
        <v>81</v>
      </c>
      <c r="I169" t="s">
        <v>82</v>
      </c>
      <c r="J169" t="s">
        <v>2322</v>
      </c>
      <c r="K169" t="s">
        <v>2323</v>
      </c>
      <c r="L169" t="s">
        <v>2324</v>
      </c>
      <c r="M169" t="s">
        <v>2325</v>
      </c>
      <c r="N169" t="s">
        <v>2326</v>
      </c>
      <c r="O169" t="s">
        <v>2327</v>
      </c>
      <c r="P169" t="s">
        <v>2328</v>
      </c>
      <c r="Q169" t="s">
        <v>87</v>
      </c>
      <c r="R169" t="s">
        <v>81</v>
      </c>
      <c r="S169" t="s">
        <v>81</v>
      </c>
      <c r="T169" t="s">
        <v>81</v>
      </c>
      <c r="U169" t="s">
        <v>81</v>
      </c>
      <c r="V169" t="s">
        <v>2329</v>
      </c>
      <c r="W169" t="s">
        <v>89</v>
      </c>
      <c r="X169" t="s">
        <v>81</v>
      </c>
      <c r="Y169" t="s">
        <v>81</v>
      </c>
      <c r="Z169" t="s">
        <v>90</v>
      </c>
      <c r="AA169" t="s">
        <v>91</v>
      </c>
      <c r="AB169" t="s">
        <v>81</v>
      </c>
      <c r="AC169" t="s">
        <v>81</v>
      </c>
      <c r="AD169" t="s">
        <v>81</v>
      </c>
      <c r="AE169" t="s">
        <v>81</v>
      </c>
      <c r="AF169" t="s">
        <v>81</v>
      </c>
      <c r="AG169" t="s">
        <v>2330</v>
      </c>
      <c r="AH169" t="s">
        <v>2331</v>
      </c>
      <c r="AI169" t="s">
        <v>2332</v>
      </c>
      <c r="AJ169" t="s">
        <v>81</v>
      </c>
      <c r="AK169" t="s">
        <v>81</v>
      </c>
      <c r="AL169" t="s">
        <v>828</v>
      </c>
      <c r="AM169" s="455">
        <v>2</v>
      </c>
      <c r="AN169" s="455">
        <v>3</v>
      </c>
      <c r="AO169" t="s">
        <v>385</v>
      </c>
      <c r="AP169" t="s">
        <v>481</v>
      </c>
      <c r="AQ169" t="s">
        <v>98</v>
      </c>
      <c r="AR169" t="s">
        <v>99</v>
      </c>
      <c r="AS169" t="s">
        <v>100</v>
      </c>
      <c r="AT169" t="s">
        <v>81</v>
      </c>
      <c r="AU169" t="s">
        <v>101</v>
      </c>
      <c r="AV169" t="s">
        <v>81</v>
      </c>
      <c r="AW169" t="s">
        <v>102</v>
      </c>
      <c r="AX169" t="s">
        <v>103</v>
      </c>
      <c r="AY169" t="s">
        <v>268</v>
      </c>
      <c r="AZ169" t="s">
        <v>268</v>
      </c>
      <c r="BA169" t="s">
        <v>218</v>
      </c>
      <c r="BB169" t="s">
        <v>96</v>
      </c>
      <c r="BC169" t="s">
        <v>81</v>
      </c>
      <c r="BD169" t="s">
        <v>81</v>
      </c>
      <c r="BE169" t="s">
        <v>81</v>
      </c>
      <c r="BF169" t="s">
        <v>81</v>
      </c>
      <c r="BG169" t="s">
        <v>2308</v>
      </c>
      <c r="BH169" t="s">
        <v>2333</v>
      </c>
      <c r="BI169" t="s">
        <v>81</v>
      </c>
      <c r="BJ169" t="s">
        <v>2334</v>
      </c>
      <c r="BK169" s="283" t="str">
        <f>HYPERLINK("http://dx.doi.org/10.31181/ijes1512026223","http://dx.doi.org/10.31181/ijes1512026223")</f>
        <v>http://dx.doi.org/10.31181/ijes1512026223</v>
      </c>
      <c r="BL169" t="s">
        <v>81</v>
      </c>
      <c r="BM169" t="s">
        <v>81</v>
      </c>
      <c r="BN169" t="s">
        <v>194</v>
      </c>
      <c r="BO169" t="s">
        <v>111</v>
      </c>
      <c r="BP169" t="s">
        <v>112</v>
      </c>
      <c r="BQ169" t="s">
        <v>271</v>
      </c>
      <c r="BR169" t="s">
        <v>81</v>
      </c>
      <c r="BS169" t="s">
        <v>2335</v>
      </c>
      <c r="BT169" s="284" t="str">
        <f>HYPERLINK("https://www.webofscience.com/wos/woscc/full-record/WOS:001672652700008","View Record in Web of Science")</f>
        <v>View Record in Web of Science</v>
      </c>
      <c r="BU169" t="s">
        <v>115</v>
      </c>
      <c r="BV169" t="s">
        <v>81</v>
      </c>
      <c r="BW169" t="s">
        <v>81</v>
      </c>
      <c r="BX169" t="s">
        <v>116</v>
      </c>
    </row>
    <row r="170" spans="1:76" x14ac:dyDescent="0.25">
      <c r="A170" t="s">
        <v>77</v>
      </c>
      <c r="B170" t="s">
        <v>77</v>
      </c>
      <c r="C170" t="s">
        <v>77</v>
      </c>
      <c r="D170" t="s">
        <v>77</v>
      </c>
      <c r="E170" t="s">
        <v>2336</v>
      </c>
      <c r="F170" t="s">
        <v>2337</v>
      </c>
      <c r="G170" t="s">
        <v>2338</v>
      </c>
      <c r="H170" t="s">
        <v>81</v>
      </c>
      <c r="I170" t="s">
        <v>82</v>
      </c>
      <c r="J170" t="s">
        <v>2339</v>
      </c>
      <c r="K170" t="s">
        <v>2340</v>
      </c>
      <c r="L170" t="s">
        <v>2341</v>
      </c>
      <c r="M170" t="s">
        <v>2342</v>
      </c>
      <c r="N170" t="s">
        <v>2343</v>
      </c>
      <c r="O170" t="s">
        <v>2344</v>
      </c>
      <c r="P170" t="s">
        <v>2345</v>
      </c>
      <c r="Q170" t="s">
        <v>87</v>
      </c>
      <c r="R170" t="s">
        <v>81</v>
      </c>
      <c r="S170" t="s">
        <v>81</v>
      </c>
      <c r="T170" t="s">
        <v>81</v>
      </c>
      <c r="U170" t="s">
        <v>81</v>
      </c>
      <c r="V170" t="s">
        <v>2346</v>
      </c>
      <c r="W170" t="s">
        <v>89</v>
      </c>
      <c r="X170" t="s">
        <v>81</v>
      </c>
      <c r="Y170" t="s">
        <v>81</v>
      </c>
      <c r="Z170" t="s">
        <v>90</v>
      </c>
      <c r="AA170" t="s">
        <v>91</v>
      </c>
      <c r="AB170" t="s">
        <v>81</v>
      </c>
      <c r="AC170" t="s">
        <v>81</v>
      </c>
      <c r="AD170" t="s">
        <v>81</v>
      </c>
      <c r="AE170" t="s">
        <v>81</v>
      </c>
      <c r="AF170" t="s">
        <v>81</v>
      </c>
      <c r="AG170" t="s">
        <v>2347</v>
      </c>
      <c r="AH170" t="s">
        <v>2348</v>
      </c>
      <c r="AI170" t="s">
        <v>81</v>
      </c>
      <c r="AJ170" t="s">
        <v>2349</v>
      </c>
      <c r="AK170" t="s">
        <v>81</v>
      </c>
      <c r="AL170" t="s">
        <v>583</v>
      </c>
      <c r="AM170" s="455">
        <v>0</v>
      </c>
      <c r="AN170" s="455">
        <v>0</v>
      </c>
      <c r="AO170" t="s">
        <v>234</v>
      </c>
      <c r="AP170" t="s">
        <v>110</v>
      </c>
      <c r="AQ170" t="s">
        <v>98</v>
      </c>
      <c r="AR170" t="s">
        <v>99</v>
      </c>
      <c r="AS170" t="s">
        <v>100</v>
      </c>
      <c r="AT170" t="s">
        <v>81</v>
      </c>
      <c r="AU170" t="s">
        <v>101</v>
      </c>
      <c r="AV170" t="s">
        <v>81</v>
      </c>
      <c r="AW170" t="s">
        <v>102</v>
      </c>
      <c r="AX170" t="s">
        <v>103</v>
      </c>
      <c r="AY170" t="s">
        <v>190</v>
      </c>
      <c r="AZ170" t="s">
        <v>190</v>
      </c>
      <c r="BA170" t="s">
        <v>97</v>
      </c>
      <c r="BB170" t="s">
        <v>96</v>
      </c>
      <c r="BC170" t="s">
        <v>81</v>
      </c>
      <c r="BD170" t="s">
        <v>81</v>
      </c>
      <c r="BE170" t="s">
        <v>81</v>
      </c>
      <c r="BF170" t="s">
        <v>81</v>
      </c>
      <c r="BG170" t="s">
        <v>2350</v>
      </c>
      <c r="BH170" t="s">
        <v>2351</v>
      </c>
      <c r="BI170" t="s">
        <v>81</v>
      </c>
      <c r="BJ170" t="s">
        <v>2352</v>
      </c>
      <c r="BK170" s="285" t="str">
        <f>HYPERLINK("http://dx.doi.org/10.31181/ijes1412025180","http://dx.doi.org/10.31181/ijes1412025180")</f>
        <v>http://dx.doi.org/10.31181/ijes1412025180</v>
      </c>
      <c r="BL170" t="s">
        <v>81</v>
      </c>
      <c r="BM170" t="s">
        <v>81</v>
      </c>
      <c r="BN170" t="s">
        <v>194</v>
      </c>
      <c r="BO170" t="s">
        <v>111</v>
      </c>
      <c r="BP170" t="s">
        <v>112</v>
      </c>
      <c r="BQ170" t="s">
        <v>2353</v>
      </c>
      <c r="BR170" t="s">
        <v>81</v>
      </c>
      <c r="BS170" t="s">
        <v>2354</v>
      </c>
      <c r="BT170" s="286" t="str">
        <f>HYPERLINK("https://www.webofscience.com/wos/woscc/full-record/WOS:001582147000001","View Record in Web of Science")</f>
        <v>View Record in Web of Science</v>
      </c>
      <c r="BU170" t="s">
        <v>115</v>
      </c>
      <c r="BV170" t="s">
        <v>81</v>
      </c>
      <c r="BW170" t="s">
        <v>81</v>
      </c>
      <c r="BX170" t="s">
        <v>116</v>
      </c>
    </row>
    <row r="171" spans="1:76" x14ac:dyDescent="0.25">
      <c r="A171" t="s">
        <v>77</v>
      </c>
      <c r="B171" t="s">
        <v>77</v>
      </c>
      <c r="C171" t="s">
        <v>77</v>
      </c>
      <c r="D171" t="s">
        <v>77</v>
      </c>
      <c r="E171" t="s">
        <v>2355</v>
      </c>
      <c r="F171" t="s">
        <v>2356</v>
      </c>
      <c r="G171" t="s">
        <v>2357</v>
      </c>
      <c r="H171" t="s">
        <v>81</v>
      </c>
      <c r="I171" t="s">
        <v>82</v>
      </c>
      <c r="J171" t="s">
        <v>2358</v>
      </c>
      <c r="K171" t="s">
        <v>2359</v>
      </c>
      <c r="L171" t="s">
        <v>81</v>
      </c>
      <c r="M171" t="s">
        <v>81</v>
      </c>
      <c r="N171" t="s">
        <v>81</v>
      </c>
      <c r="O171" t="s">
        <v>2360</v>
      </c>
      <c r="P171" t="s">
        <v>2361</v>
      </c>
      <c r="Q171" t="s">
        <v>87</v>
      </c>
      <c r="R171" t="s">
        <v>81</v>
      </c>
      <c r="S171" t="s">
        <v>81</v>
      </c>
      <c r="T171" t="s">
        <v>81</v>
      </c>
      <c r="U171" t="s">
        <v>81</v>
      </c>
      <c r="V171" t="s">
        <v>2362</v>
      </c>
      <c r="W171" t="s">
        <v>89</v>
      </c>
      <c r="X171" t="s">
        <v>81</v>
      </c>
      <c r="Y171" t="s">
        <v>81</v>
      </c>
      <c r="Z171" t="s">
        <v>90</v>
      </c>
      <c r="AA171" t="s">
        <v>1452</v>
      </c>
      <c r="AB171" t="s">
        <v>81</v>
      </c>
      <c r="AC171" t="s">
        <v>81</v>
      </c>
      <c r="AD171" t="s">
        <v>81</v>
      </c>
      <c r="AE171" t="s">
        <v>81</v>
      </c>
      <c r="AF171" t="s">
        <v>81</v>
      </c>
      <c r="AG171" t="s">
        <v>2363</v>
      </c>
      <c r="AH171" t="s">
        <v>2364</v>
      </c>
      <c r="AI171" t="s">
        <v>2365</v>
      </c>
      <c r="AJ171" t="s">
        <v>2366</v>
      </c>
      <c r="AK171" t="s">
        <v>81</v>
      </c>
      <c r="AL171" t="s">
        <v>455</v>
      </c>
      <c r="AM171" s="455">
        <v>2</v>
      </c>
      <c r="AN171" s="455">
        <v>3</v>
      </c>
      <c r="AO171" t="s">
        <v>117</v>
      </c>
      <c r="AP171" t="s">
        <v>105</v>
      </c>
      <c r="AQ171" t="s">
        <v>98</v>
      </c>
      <c r="AR171" t="s">
        <v>99</v>
      </c>
      <c r="AS171" t="s">
        <v>100</v>
      </c>
      <c r="AT171" t="s">
        <v>81</v>
      </c>
      <c r="AU171" t="s">
        <v>101</v>
      </c>
      <c r="AV171" t="s">
        <v>81</v>
      </c>
      <c r="AW171" t="s">
        <v>102</v>
      </c>
      <c r="AX171" t="s">
        <v>103</v>
      </c>
      <c r="AY171" t="s">
        <v>190</v>
      </c>
      <c r="AZ171" t="s">
        <v>190</v>
      </c>
      <c r="BA171" t="s">
        <v>97</v>
      </c>
      <c r="BB171" t="s">
        <v>96</v>
      </c>
      <c r="BC171" t="s">
        <v>81</v>
      </c>
      <c r="BD171" t="s">
        <v>81</v>
      </c>
      <c r="BE171" t="s">
        <v>81</v>
      </c>
      <c r="BF171" t="s">
        <v>81</v>
      </c>
      <c r="BG171" t="s">
        <v>1925</v>
      </c>
      <c r="BH171" t="s">
        <v>2367</v>
      </c>
      <c r="BI171" t="s">
        <v>81</v>
      </c>
      <c r="BJ171" t="s">
        <v>2368</v>
      </c>
      <c r="BK171" s="287" t="str">
        <f>HYPERLINK("http://dx.doi.org/10.31181/ijes1412025245","http://dx.doi.org/10.31181/ijes1412025245")</f>
        <v>http://dx.doi.org/10.31181/ijes1412025245</v>
      </c>
      <c r="BL171" t="s">
        <v>81</v>
      </c>
      <c r="BM171" t="s">
        <v>81</v>
      </c>
      <c r="BN171" t="s">
        <v>137</v>
      </c>
      <c r="BO171" t="s">
        <v>111</v>
      </c>
      <c r="BP171" t="s">
        <v>112</v>
      </c>
      <c r="BQ171" t="s">
        <v>2369</v>
      </c>
      <c r="BR171" t="s">
        <v>81</v>
      </c>
      <c r="BS171" t="s">
        <v>2370</v>
      </c>
      <c r="BT171" s="288" t="str">
        <f>HYPERLINK("https://www.webofscience.com/wos/woscc/full-record/WOS:001650763400001","View Record in Web of Science")</f>
        <v>View Record in Web of Science</v>
      </c>
      <c r="BU171" t="s">
        <v>115</v>
      </c>
      <c r="BV171" t="s">
        <v>81</v>
      </c>
      <c r="BW171" t="s">
        <v>81</v>
      </c>
      <c r="BX171" t="s">
        <v>116</v>
      </c>
    </row>
    <row r="172" spans="1:76" x14ac:dyDescent="0.25">
      <c r="A172" t="s">
        <v>77</v>
      </c>
      <c r="B172" t="s">
        <v>77</v>
      </c>
      <c r="C172" t="s">
        <v>77</v>
      </c>
      <c r="D172" t="s">
        <v>77</v>
      </c>
      <c r="E172" t="s">
        <v>2371</v>
      </c>
      <c r="F172" t="s">
        <v>2372</v>
      </c>
      <c r="G172" t="s">
        <v>2373</v>
      </c>
      <c r="H172" t="s">
        <v>81</v>
      </c>
      <c r="I172" t="s">
        <v>82</v>
      </c>
      <c r="J172" t="s">
        <v>2374</v>
      </c>
      <c r="K172" t="s">
        <v>2375</v>
      </c>
      <c r="L172" t="s">
        <v>81</v>
      </c>
      <c r="M172" t="s">
        <v>81</v>
      </c>
      <c r="N172" t="s">
        <v>81</v>
      </c>
      <c r="O172" t="s">
        <v>2376</v>
      </c>
      <c r="P172" t="s">
        <v>124</v>
      </c>
      <c r="Q172" t="s">
        <v>87</v>
      </c>
      <c r="R172" t="s">
        <v>81</v>
      </c>
      <c r="S172" t="s">
        <v>81</v>
      </c>
      <c r="T172" t="s">
        <v>81</v>
      </c>
      <c r="U172" t="s">
        <v>81</v>
      </c>
      <c r="V172" t="s">
        <v>2377</v>
      </c>
      <c r="W172" t="s">
        <v>89</v>
      </c>
      <c r="X172" t="s">
        <v>81</v>
      </c>
      <c r="Y172" t="s">
        <v>81</v>
      </c>
      <c r="Z172" t="s">
        <v>90</v>
      </c>
      <c r="AA172" t="s">
        <v>91</v>
      </c>
      <c r="AB172" t="s">
        <v>81</v>
      </c>
      <c r="AC172" t="s">
        <v>81</v>
      </c>
      <c r="AD172" t="s">
        <v>81</v>
      </c>
      <c r="AE172" t="s">
        <v>81</v>
      </c>
      <c r="AF172" t="s">
        <v>81</v>
      </c>
      <c r="AG172" t="s">
        <v>2378</v>
      </c>
      <c r="AH172" t="s">
        <v>2379</v>
      </c>
      <c r="AI172" t="s">
        <v>598</v>
      </c>
      <c r="AJ172" t="s">
        <v>81</v>
      </c>
      <c r="AK172" t="s">
        <v>81</v>
      </c>
      <c r="AL172" t="s">
        <v>715</v>
      </c>
      <c r="AM172" s="455">
        <v>1</v>
      </c>
      <c r="AN172" s="455">
        <v>1</v>
      </c>
      <c r="AO172" t="s">
        <v>77</v>
      </c>
      <c r="AP172" t="s">
        <v>351</v>
      </c>
      <c r="AQ172" t="s">
        <v>98</v>
      </c>
      <c r="AR172" t="s">
        <v>99</v>
      </c>
      <c r="AS172" t="s">
        <v>100</v>
      </c>
      <c r="AT172" t="s">
        <v>81</v>
      </c>
      <c r="AU172" t="s">
        <v>101</v>
      </c>
      <c r="AV172" t="s">
        <v>81</v>
      </c>
      <c r="AW172" t="s">
        <v>102</v>
      </c>
      <c r="AX172" t="s">
        <v>103</v>
      </c>
      <c r="AY172" t="s">
        <v>582</v>
      </c>
      <c r="AZ172" t="s">
        <v>582</v>
      </c>
      <c r="BA172" t="s">
        <v>543</v>
      </c>
      <c r="BB172" t="s">
        <v>106</v>
      </c>
      <c r="BC172" t="s">
        <v>81</v>
      </c>
      <c r="BD172" t="s">
        <v>81</v>
      </c>
      <c r="BE172" t="s">
        <v>81</v>
      </c>
      <c r="BF172" t="s">
        <v>81</v>
      </c>
      <c r="BG172" t="s">
        <v>890</v>
      </c>
      <c r="BH172" t="s">
        <v>995</v>
      </c>
      <c r="BI172" t="s">
        <v>81</v>
      </c>
      <c r="BJ172" t="s">
        <v>2380</v>
      </c>
      <c r="BK172" s="289" t="str">
        <f>HYPERLINK("http://dx.doi.org/10.52950/ES.2024.13.2.005","http://dx.doi.org/10.52950/ES.2024.13.2.005")</f>
        <v>http://dx.doi.org/10.52950/ES.2024.13.2.005</v>
      </c>
      <c r="BL172" t="s">
        <v>81</v>
      </c>
      <c r="BM172" t="s">
        <v>81</v>
      </c>
      <c r="BN172" t="s">
        <v>351</v>
      </c>
      <c r="BO172" t="s">
        <v>111</v>
      </c>
      <c r="BP172" t="s">
        <v>112</v>
      </c>
      <c r="BQ172" t="s">
        <v>585</v>
      </c>
      <c r="BR172" t="s">
        <v>81</v>
      </c>
      <c r="BS172" t="s">
        <v>2381</v>
      </c>
      <c r="BT172" s="290" t="str">
        <f>HYPERLINK("https://www.webofscience.com/wos/woscc/full-record/WOS:001362946300005","View Record in Web of Science")</f>
        <v>View Record in Web of Science</v>
      </c>
      <c r="BU172" t="s">
        <v>115</v>
      </c>
      <c r="BV172" t="s">
        <v>81</v>
      </c>
      <c r="BW172" t="s">
        <v>81</v>
      </c>
      <c r="BX172" t="s">
        <v>116</v>
      </c>
    </row>
    <row r="173" spans="1:76" x14ac:dyDescent="0.25">
      <c r="A173" t="s">
        <v>77</v>
      </c>
      <c r="B173" t="s">
        <v>77</v>
      </c>
      <c r="C173" t="s">
        <v>77</v>
      </c>
      <c r="D173" t="s">
        <v>77</v>
      </c>
      <c r="E173" t="s">
        <v>2382</v>
      </c>
      <c r="F173" t="s">
        <v>2383</v>
      </c>
      <c r="G173" t="s">
        <v>2384</v>
      </c>
      <c r="H173" t="s">
        <v>81</v>
      </c>
      <c r="I173" t="s">
        <v>82</v>
      </c>
      <c r="J173" t="s">
        <v>2385</v>
      </c>
      <c r="K173" t="s">
        <v>2386</v>
      </c>
      <c r="L173" t="s">
        <v>2387</v>
      </c>
      <c r="M173" t="s">
        <v>2388</v>
      </c>
      <c r="N173" t="s">
        <v>2389</v>
      </c>
      <c r="O173" t="s">
        <v>2390</v>
      </c>
      <c r="P173" t="s">
        <v>124</v>
      </c>
      <c r="Q173" t="s">
        <v>87</v>
      </c>
      <c r="R173" t="s">
        <v>81</v>
      </c>
      <c r="S173" t="s">
        <v>81</v>
      </c>
      <c r="T173" t="s">
        <v>81</v>
      </c>
      <c r="U173" t="s">
        <v>81</v>
      </c>
      <c r="V173" t="s">
        <v>2391</v>
      </c>
      <c r="W173" t="s">
        <v>89</v>
      </c>
      <c r="X173" t="s">
        <v>81</v>
      </c>
      <c r="Y173" t="s">
        <v>81</v>
      </c>
      <c r="Z173" t="s">
        <v>90</v>
      </c>
      <c r="AA173" t="s">
        <v>91</v>
      </c>
      <c r="AB173" t="s">
        <v>81</v>
      </c>
      <c r="AC173" t="s">
        <v>81</v>
      </c>
      <c r="AD173" t="s">
        <v>81</v>
      </c>
      <c r="AE173" t="s">
        <v>81</v>
      </c>
      <c r="AF173" t="s">
        <v>81</v>
      </c>
      <c r="AG173" t="s">
        <v>2392</v>
      </c>
      <c r="AH173" t="s">
        <v>2393</v>
      </c>
      <c r="AI173" t="s">
        <v>2394</v>
      </c>
      <c r="AJ173" t="s">
        <v>2395</v>
      </c>
      <c r="AK173" t="s">
        <v>81</v>
      </c>
      <c r="AL173" t="s">
        <v>301</v>
      </c>
      <c r="AM173" s="455">
        <v>2</v>
      </c>
      <c r="AN173" s="455">
        <v>2</v>
      </c>
      <c r="AO173" t="s">
        <v>117</v>
      </c>
      <c r="AP173" t="s">
        <v>863</v>
      </c>
      <c r="AQ173" t="s">
        <v>98</v>
      </c>
      <c r="AR173" t="s">
        <v>99</v>
      </c>
      <c r="AS173" t="s">
        <v>100</v>
      </c>
      <c r="AT173" t="s">
        <v>81</v>
      </c>
      <c r="AU173" t="s">
        <v>101</v>
      </c>
      <c r="AV173" t="s">
        <v>81</v>
      </c>
      <c r="AW173" t="s">
        <v>102</v>
      </c>
      <c r="AX173" t="s">
        <v>103</v>
      </c>
      <c r="AY173" t="s">
        <v>235</v>
      </c>
      <c r="AZ173" t="s">
        <v>235</v>
      </c>
      <c r="BA173" t="s">
        <v>236</v>
      </c>
      <c r="BB173" t="s">
        <v>106</v>
      </c>
      <c r="BC173" t="s">
        <v>81</v>
      </c>
      <c r="BD173" t="s">
        <v>81</v>
      </c>
      <c r="BE173" t="s">
        <v>81</v>
      </c>
      <c r="BF173" t="s">
        <v>81</v>
      </c>
      <c r="BG173" t="s">
        <v>2396</v>
      </c>
      <c r="BH173" t="s">
        <v>1125</v>
      </c>
      <c r="BI173" t="s">
        <v>81</v>
      </c>
      <c r="BJ173" t="s">
        <v>2397</v>
      </c>
      <c r="BK173" s="291" t="str">
        <f>HYPERLINK("http://dx.doi.org/10.20472/ES.2020.9.2.007","http://dx.doi.org/10.20472/ES.2020.9.2.007")</f>
        <v>http://dx.doi.org/10.20472/ES.2020.9.2.007</v>
      </c>
      <c r="BL173" t="s">
        <v>81</v>
      </c>
      <c r="BM173" t="s">
        <v>81</v>
      </c>
      <c r="BN173" t="s">
        <v>351</v>
      </c>
      <c r="BO173" t="s">
        <v>111</v>
      </c>
      <c r="BP173" t="s">
        <v>112</v>
      </c>
      <c r="BQ173" t="s">
        <v>238</v>
      </c>
      <c r="BR173" t="s">
        <v>81</v>
      </c>
      <c r="BS173" t="s">
        <v>2398</v>
      </c>
      <c r="BT173" s="292" t="str">
        <f>HYPERLINK("https://www.webofscience.com/wos/woscc/full-record/WOS:000600905100007","View Record in Web of Science")</f>
        <v>View Record in Web of Science</v>
      </c>
      <c r="BU173" t="s">
        <v>115</v>
      </c>
      <c r="BV173" t="s">
        <v>81</v>
      </c>
      <c r="BW173" t="s">
        <v>81</v>
      </c>
      <c r="BX173" t="s">
        <v>116</v>
      </c>
    </row>
    <row r="174" spans="1:76" x14ac:dyDescent="0.25">
      <c r="A174" t="s">
        <v>77</v>
      </c>
      <c r="B174" t="s">
        <v>77</v>
      </c>
      <c r="C174" t="s">
        <v>77</v>
      </c>
      <c r="D174" t="s">
        <v>77</v>
      </c>
      <c r="E174" t="s">
        <v>2399</v>
      </c>
      <c r="F174" t="s">
        <v>2400</v>
      </c>
      <c r="G174" t="s">
        <v>2401</v>
      </c>
      <c r="H174" t="s">
        <v>81</v>
      </c>
      <c r="I174" t="s">
        <v>82</v>
      </c>
      <c r="J174" t="s">
        <v>2402</v>
      </c>
      <c r="K174" t="s">
        <v>2403</v>
      </c>
      <c r="L174" t="s">
        <v>81</v>
      </c>
      <c r="M174" t="s">
        <v>81</v>
      </c>
      <c r="N174" t="s">
        <v>81</v>
      </c>
      <c r="O174" t="s">
        <v>2404</v>
      </c>
      <c r="P174" t="s">
        <v>124</v>
      </c>
      <c r="Q174" t="s">
        <v>87</v>
      </c>
      <c r="R174" t="s">
        <v>81</v>
      </c>
      <c r="S174" t="s">
        <v>81</v>
      </c>
      <c r="T174" t="s">
        <v>81</v>
      </c>
      <c r="U174" t="s">
        <v>81</v>
      </c>
      <c r="V174" t="s">
        <v>2405</v>
      </c>
      <c r="W174" t="s">
        <v>89</v>
      </c>
      <c r="X174" t="s">
        <v>81</v>
      </c>
      <c r="Y174" t="s">
        <v>81</v>
      </c>
      <c r="Z174" t="s">
        <v>90</v>
      </c>
      <c r="AA174" t="s">
        <v>91</v>
      </c>
      <c r="AB174" t="s">
        <v>81</v>
      </c>
      <c r="AC174" t="s">
        <v>81</v>
      </c>
      <c r="AD174" t="s">
        <v>81</v>
      </c>
      <c r="AE174" t="s">
        <v>81</v>
      </c>
      <c r="AF174" t="s">
        <v>81</v>
      </c>
      <c r="AG174" t="s">
        <v>2406</v>
      </c>
      <c r="AH174" t="s">
        <v>2407</v>
      </c>
      <c r="AI174" t="s">
        <v>2237</v>
      </c>
      <c r="AJ174" t="s">
        <v>2238</v>
      </c>
      <c r="AK174" t="s">
        <v>81</v>
      </c>
      <c r="AL174" t="s">
        <v>715</v>
      </c>
      <c r="AM174" s="455">
        <v>2</v>
      </c>
      <c r="AN174" s="455">
        <v>2</v>
      </c>
      <c r="AO174" t="s">
        <v>77</v>
      </c>
      <c r="AP174" t="s">
        <v>97</v>
      </c>
      <c r="AQ174" t="s">
        <v>98</v>
      </c>
      <c r="AR174" t="s">
        <v>99</v>
      </c>
      <c r="AS174" t="s">
        <v>100</v>
      </c>
      <c r="AT174" t="s">
        <v>81</v>
      </c>
      <c r="AU174" t="s">
        <v>101</v>
      </c>
      <c r="AV174" t="s">
        <v>81</v>
      </c>
      <c r="AW174" t="s">
        <v>102</v>
      </c>
      <c r="AX174" t="s">
        <v>103</v>
      </c>
      <c r="AY174" t="s">
        <v>352</v>
      </c>
      <c r="AZ174" t="s">
        <v>352</v>
      </c>
      <c r="BA174" t="s">
        <v>189</v>
      </c>
      <c r="BB174" t="s">
        <v>106</v>
      </c>
      <c r="BC174" t="s">
        <v>81</v>
      </c>
      <c r="BD174" t="s">
        <v>81</v>
      </c>
      <c r="BE174" t="s">
        <v>81</v>
      </c>
      <c r="BF174" t="s">
        <v>81</v>
      </c>
      <c r="BG174" t="s">
        <v>332</v>
      </c>
      <c r="BH174" t="s">
        <v>233</v>
      </c>
      <c r="BI174" t="s">
        <v>81</v>
      </c>
      <c r="BJ174" t="s">
        <v>2408</v>
      </c>
      <c r="BK174" s="293" t="str">
        <f>HYPERLINK("http://dx.doi.org/10.20472/ES.2016.5.2.004","http://dx.doi.org/10.20472/ES.2016.5.2.004")</f>
        <v>http://dx.doi.org/10.20472/ES.2016.5.2.004</v>
      </c>
      <c r="BL174" t="s">
        <v>81</v>
      </c>
      <c r="BM174" t="s">
        <v>81</v>
      </c>
      <c r="BN174" t="s">
        <v>97</v>
      </c>
      <c r="BO174" t="s">
        <v>111</v>
      </c>
      <c r="BP174" t="s">
        <v>112</v>
      </c>
      <c r="BQ174" t="s">
        <v>965</v>
      </c>
      <c r="BR174" t="s">
        <v>81</v>
      </c>
      <c r="BS174" t="s">
        <v>2409</v>
      </c>
      <c r="BT174" s="294" t="str">
        <f>HYPERLINK("https://www.webofscience.com/wos/woscc/full-record/WOS:000390197400004","View Record in Web of Science")</f>
        <v>View Record in Web of Science</v>
      </c>
      <c r="BU174" t="s">
        <v>141</v>
      </c>
      <c r="BV174" t="s">
        <v>81</v>
      </c>
      <c r="BW174" t="s">
        <v>81</v>
      </c>
      <c r="BX174" t="s">
        <v>116</v>
      </c>
    </row>
    <row r="175" spans="1:76" x14ac:dyDescent="0.25">
      <c r="A175" t="s">
        <v>77</v>
      </c>
      <c r="B175" t="s">
        <v>77</v>
      </c>
      <c r="C175" t="s">
        <v>77</v>
      </c>
      <c r="D175" t="s">
        <v>77</v>
      </c>
      <c r="E175" t="s">
        <v>2410</v>
      </c>
      <c r="F175" t="s">
        <v>2411</v>
      </c>
      <c r="G175" t="s">
        <v>2412</v>
      </c>
      <c r="H175" t="s">
        <v>81</v>
      </c>
      <c r="I175" t="s">
        <v>82</v>
      </c>
      <c r="J175" t="s">
        <v>2413</v>
      </c>
      <c r="K175" t="s">
        <v>2414</v>
      </c>
      <c r="L175" t="s">
        <v>81</v>
      </c>
      <c r="M175" t="s">
        <v>81</v>
      </c>
      <c r="N175" t="s">
        <v>81</v>
      </c>
      <c r="O175" t="s">
        <v>2415</v>
      </c>
      <c r="P175" t="s">
        <v>2416</v>
      </c>
      <c r="Q175" t="s">
        <v>87</v>
      </c>
      <c r="R175" t="s">
        <v>81</v>
      </c>
      <c r="S175" t="s">
        <v>81</v>
      </c>
      <c r="T175" t="s">
        <v>81</v>
      </c>
      <c r="U175" t="s">
        <v>81</v>
      </c>
      <c r="V175" t="s">
        <v>2417</v>
      </c>
      <c r="W175" t="s">
        <v>89</v>
      </c>
      <c r="X175" t="s">
        <v>81</v>
      </c>
      <c r="Y175" t="s">
        <v>81</v>
      </c>
      <c r="Z175" t="s">
        <v>90</v>
      </c>
      <c r="AA175" t="s">
        <v>91</v>
      </c>
      <c r="AB175" t="s">
        <v>81</v>
      </c>
      <c r="AC175" t="s">
        <v>81</v>
      </c>
      <c r="AD175" t="s">
        <v>81</v>
      </c>
      <c r="AE175" t="s">
        <v>81</v>
      </c>
      <c r="AF175" t="s">
        <v>81</v>
      </c>
      <c r="AG175" t="s">
        <v>2418</v>
      </c>
      <c r="AH175" t="s">
        <v>81</v>
      </c>
      <c r="AI175" t="s">
        <v>81</v>
      </c>
      <c r="AJ175" t="s">
        <v>81</v>
      </c>
      <c r="AK175" t="s">
        <v>81</v>
      </c>
      <c r="AL175" t="s">
        <v>136</v>
      </c>
      <c r="AM175" s="455">
        <v>0</v>
      </c>
      <c r="AN175" s="455">
        <v>1</v>
      </c>
      <c r="AO175" t="s">
        <v>77</v>
      </c>
      <c r="AP175" t="s">
        <v>96</v>
      </c>
      <c r="AQ175" t="s">
        <v>154</v>
      </c>
      <c r="AR175" t="s">
        <v>155</v>
      </c>
      <c r="AS175" t="s">
        <v>156</v>
      </c>
      <c r="AT175" t="s">
        <v>101</v>
      </c>
      <c r="AU175" t="s">
        <v>81</v>
      </c>
      <c r="AV175" t="s">
        <v>81</v>
      </c>
      <c r="AW175" t="s">
        <v>102</v>
      </c>
      <c r="AX175" t="s">
        <v>103</v>
      </c>
      <c r="AY175" t="s">
        <v>333</v>
      </c>
      <c r="AZ175" t="s">
        <v>333</v>
      </c>
      <c r="BA175" t="s">
        <v>117</v>
      </c>
      <c r="BB175" t="s">
        <v>96</v>
      </c>
      <c r="BC175" t="s">
        <v>81</v>
      </c>
      <c r="BD175" t="s">
        <v>81</v>
      </c>
      <c r="BE175" t="s">
        <v>81</v>
      </c>
      <c r="BF175" t="s">
        <v>81</v>
      </c>
      <c r="BG175" t="s">
        <v>554</v>
      </c>
      <c r="BH175" t="s">
        <v>1457</v>
      </c>
      <c r="BI175" t="s">
        <v>81</v>
      </c>
      <c r="BJ175" t="s">
        <v>81</v>
      </c>
      <c r="BK175" t="s">
        <v>81</v>
      </c>
      <c r="BL175" t="s">
        <v>81</v>
      </c>
      <c r="BM175" t="s">
        <v>81</v>
      </c>
      <c r="BN175" t="s">
        <v>351</v>
      </c>
      <c r="BO175" t="s">
        <v>111</v>
      </c>
      <c r="BP175" t="s">
        <v>112</v>
      </c>
      <c r="BQ175" t="s">
        <v>336</v>
      </c>
      <c r="BR175" t="s">
        <v>81</v>
      </c>
      <c r="BS175" t="s">
        <v>2419</v>
      </c>
      <c r="BT175" s="295" t="str">
        <f>HYPERLINK("https://www.webofscience.com/wos/woscc/full-record/WOS:000218856900004","View Record in Web of Science")</f>
        <v>View Record in Web of Science</v>
      </c>
      <c r="BU175" t="s">
        <v>81</v>
      </c>
      <c r="BV175" t="s">
        <v>81</v>
      </c>
      <c r="BW175" t="s">
        <v>81</v>
      </c>
      <c r="BX175" t="s">
        <v>116</v>
      </c>
    </row>
    <row r="176" spans="1:76" x14ac:dyDescent="0.25">
      <c r="A176" t="s">
        <v>77</v>
      </c>
      <c r="B176" t="s">
        <v>77</v>
      </c>
      <c r="C176" t="s">
        <v>77</v>
      </c>
      <c r="D176" t="s">
        <v>77</v>
      </c>
      <c r="E176" t="s">
        <v>2420</v>
      </c>
      <c r="F176" t="s">
        <v>2421</v>
      </c>
      <c r="G176" t="s">
        <v>2422</v>
      </c>
      <c r="H176" t="s">
        <v>81</v>
      </c>
      <c r="I176" t="s">
        <v>82</v>
      </c>
      <c r="J176" t="s">
        <v>2423</v>
      </c>
      <c r="K176" t="s">
        <v>2424</v>
      </c>
      <c r="L176" t="s">
        <v>81</v>
      </c>
      <c r="M176" t="s">
        <v>81</v>
      </c>
      <c r="N176" t="s">
        <v>81</v>
      </c>
      <c r="O176" t="s">
        <v>2425</v>
      </c>
      <c r="P176" t="s">
        <v>2426</v>
      </c>
      <c r="Q176" t="s">
        <v>87</v>
      </c>
      <c r="R176" t="s">
        <v>81</v>
      </c>
      <c r="S176" t="s">
        <v>81</v>
      </c>
      <c r="T176" t="s">
        <v>81</v>
      </c>
      <c r="U176" t="s">
        <v>81</v>
      </c>
      <c r="V176" t="s">
        <v>2427</v>
      </c>
      <c r="W176" t="s">
        <v>89</v>
      </c>
      <c r="X176" t="s">
        <v>81</v>
      </c>
      <c r="Y176" t="s">
        <v>81</v>
      </c>
      <c r="Z176" t="s">
        <v>90</v>
      </c>
      <c r="AA176" t="s">
        <v>91</v>
      </c>
      <c r="AB176" t="s">
        <v>81</v>
      </c>
      <c r="AC176" t="s">
        <v>81</v>
      </c>
      <c r="AD176" t="s">
        <v>81</v>
      </c>
      <c r="AE176" t="s">
        <v>81</v>
      </c>
      <c r="AF176" t="s">
        <v>81</v>
      </c>
      <c r="AG176" t="s">
        <v>2428</v>
      </c>
      <c r="AH176" t="s">
        <v>81</v>
      </c>
      <c r="AI176" t="s">
        <v>81</v>
      </c>
      <c r="AJ176" t="s">
        <v>81</v>
      </c>
      <c r="AK176" t="s">
        <v>81</v>
      </c>
      <c r="AL176" t="s">
        <v>172</v>
      </c>
      <c r="AM176" s="455">
        <v>0</v>
      </c>
      <c r="AN176" s="455">
        <v>0</v>
      </c>
      <c r="AO176" t="s">
        <v>77</v>
      </c>
      <c r="AP176" t="s">
        <v>77</v>
      </c>
      <c r="AQ176" t="s">
        <v>154</v>
      </c>
      <c r="AR176" t="s">
        <v>155</v>
      </c>
      <c r="AS176" t="s">
        <v>156</v>
      </c>
      <c r="AT176" t="s">
        <v>101</v>
      </c>
      <c r="AU176" t="s">
        <v>81</v>
      </c>
      <c r="AV176" t="s">
        <v>81</v>
      </c>
      <c r="AW176" t="s">
        <v>102</v>
      </c>
      <c r="AX176" t="s">
        <v>103</v>
      </c>
      <c r="AY176" t="s">
        <v>333</v>
      </c>
      <c r="AZ176" t="s">
        <v>333</v>
      </c>
      <c r="BA176" t="s">
        <v>117</v>
      </c>
      <c r="BB176" t="s">
        <v>117</v>
      </c>
      <c r="BC176" t="s">
        <v>81</v>
      </c>
      <c r="BD176" t="s">
        <v>81</v>
      </c>
      <c r="BE176" t="s">
        <v>81</v>
      </c>
      <c r="BF176" t="s">
        <v>81</v>
      </c>
      <c r="BG176" t="s">
        <v>1135</v>
      </c>
      <c r="BH176" t="s">
        <v>1362</v>
      </c>
      <c r="BI176" t="s">
        <v>81</v>
      </c>
      <c r="BJ176" t="s">
        <v>81</v>
      </c>
      <c r="BK176" t="s">
        <v>81</v>
      </c>
      <c r="BL176" t="s">
        <v>81</v>
      </c>
      <c r="BM176" t="s">
        <v>81</v>
      </c>
      <c r="BN176" t="s">
        <v>351</v>
      </c>
      <c r="BO176" t="s">
        <v>111</v>
      </c>
      <c r="BP176" t="s">
        <v>112</v>
      </c>
      <c r="BQ176" t="s">
        <v>997</v>
      </c>
      <c r="BR176" t="s">
        <v>81</v>
      </c>
      <c r="BS176" t="s">
        <v>2429</v>
      </c>
      <c r="BT176" s="296" t="str">
        <f>HYPERLINK("https://www.webofscience.com/wos/woscc/full-record/WOS:000218859600004","View Record in Web of Science")</f>
        <v>View Record in Web of Science</v>
      </c>
      <c r="BU176" t="s">
        <v>81</v>
      </c>
      <c r="BV176" t="s">
        <v>81</v>
      </c>
      <c r="BW176" t="s">
        <v>81</v>
      </c>
      <c r="BX176" t="s">
        <v>116</v>
      </c>
    </row>
    <row r="177" spans="1:76" x14ac:dyDescent="0.25">
      <c r="A177" t="s">
        <v>77</v>
      </c>
      <c r="B177" t="s">
        <v>77</v>
      </c>
      <c r="C177" t="s">
        <v>77</v>
      </c>
      <c r="D177" t="s">
        <v>77</v>
      </c>
      <c r="E177" t="s">
        <v>2430</v>
      </c>
      <c r="F177" t="s">
        <v>2431</v>
      </c>
      <c r="G177" t="s">
        <v>2432</v>
      </c>
      <c r="H177" t="s">
        <v>81</v>
      </c>
      <c r="I177" t="s">
        <v>82</v>
      </c>
      <c r="J177" t="s">
        <v>2433</v>
      </c>
      <c r="K177" t="s">
        <v>81</v>
      </c>
      <c r="L177" t="s">
        <v>81</v>
      </c>
      <c r="M177" t="s">
        <v>81</v>
      </c>
      <c r="N177" t="s">
        <v>81</v>
      </c>
      <c r="O177" t="s">
        <v>2434</v>
      </c>
      <c r="P177" t="s">
        <v>2435</v>
      </c>
      <c r="Q177" t="s">
        <v>87</v>
      </c>
      <c r="R177" t="s">
        <v>81</v>
      </c>
      <c r="S177" t="s">
        <v>81</v>
      </c>
      <c r="T177" t="s">
        <v>81</v>
      </c>
      <c r="U177" t="s">
        <v>81</v>
      </c>
      <c r="V177" t="s">
        <v>2436</v>
      </c>
      <c r="W177" t="s">
        <v>89</v>
      </c>
      <c r="X177" t="s">
        <v>81</v>
      </c>
      <c r="Y177" t="s">
        <v>81</v>
      </c>
      <c r="Z177" t="s">
        <v>90</v>
      </c>
      <c r="AA177" t="s">
        <v>91</v>
      </c>
      <c r="AB177" t="s">
        <v>81</v>
      </c>
      <c r="AC177" t="s">
        <v>81</v>
      </c>
      <c r="AD177" t="s">
        <v>81</v>
      </c>
      <c r="AE177" t="s">
        <v>81</v>
      </c>
      <c r="AF177" t="s">
        <v>81</v>
      </c>
      <c r="AG177" t="s">
        <v>2437</v>
      </c>
      <c r="AH177" t="s">
        <v>81</v>
      </c>
      <c r="AI177" t="s">
        <v>2438</v>
      </c>
      <c r="AJ177" t="s">
        <v>2439</v>
      </c>
      <c r="AK177" t="s">
        <v>81</v>
      </c>
      <c r="AL177" t="s">
        <v>157</v>
      </c>
      <c r="AM177" s="455">
        <v>1</v>
      </c>
      <c r="AN177" s="455">
        <v>1</v>
      </c>
      <c r="AO177" t="s">
        <v>77</v>
      </c>
      <c r="AP177" t="s">
        <v>77</v>
      </c>
      <c r="AQ177" t="s">
        <v>154</v>
      </c>
      <c r="AR177" t="s">
        <v>155</v>
      </c>
      <c r="AS177" t="s">
        <v>156</v>
      </c>
      <c r="AT177" t="s">
        <v>101</v>
      </c>
      <c r="AU177" t="s">
        <v>81</v>
      </c>
      <c r="AV177" t="s">
        <v>81</v>
      </c>
      <c r="AW177" t="s">
        <v>102</v>
      </c>
      <c r="AX177" t="s">
        <v>103</v>
      </c>
      <c r="AY177" t="s">
        <v>397</v>
      </c>
      <c r="AZ177" t="s">
        <v>397</v>
      </c>
      <c r="BA177" t="s">
        <v>106</v>
      </c>
      <c r="BB177" t="s">
        <v>96</v>
      </c>
      <c r="BC177" t="s">
        <v>81</v>
      </c>
      <c r="BD177" t="s">
        <v>81</v>
      </c>
      <c r="BE177" t="s">
        <v>81</v>
      </c>
      <c r="BF177" t="s">
        <v>81</v>
      </c>
      <c r="BG177" t="s">
        <v>318</v>
      </c>
      <c r="BH177" t="s">
        <v>1100</v>
      </c>
      <c r="BI177" t="s">
        <v>81</v>
      </c>
      <c r="BJ177" t="s">
        <v>81</v>
      </c>
      <c r="BK177" t="s">
        <v>81</v>
      </c>
      <c r="BL177" t="s">
        <v>81</v>
      </c>
      <c r="BM177" t="s">
        <v>81</v>
      </c>
      <c r="BN177" t="s">
        <v>194</v>
      </c>
      <c r="BO177" t="s">
        <v>111</v>
      </c>
      <c r="BP177" t="s">
        <v>112</v>
      </c>
      <c r="BQ177" t="s">
        <v>400</v>
      </c>
      <c r="BR177" t="s">
        <v>81</v>
      </c>
      <c r="BS177" t="s">
        <v>2440</v>
      </c>
      <c r="BT177" s="297" t="str">
        <f>HYPERLINK("https://www.webofscience.com/wos/woscc/full-record/WOS:000218850100005","View Record in Web of Science")</f>
        <v>View Record in Web of Science</v>
      </c>
      <c r="BU177" t="s">
        <v>81</v>
      </c>
      <c r="BV177" t="s">
        <v>81</v>
      </c>
      <c r="BW177" t="s">
        <v>81</v>
      </c>
      <c r="BX177" t="s">
        <v>116</v>
      </c>
    </row>
    <row r="178" spans="1:76" x14ac:dyDescent="0.25">
      <c r="A178" t="s">
        <v>77</v>
      </c>
      <c r="B178" t="s">
        <v>77</v>
      </c>
      <c r="C178" t="s">
        <v>77</v>
      </c>
      <c r="D178" t="s">
        <v>77</v>
      </c>
      <c r="E178" t="s">
        <v>2441</v>
      </c>
      <c r="F178" t="s">
        <v>2442</v>
      </c>
      <c r="G178" t="s">
        <v>746</v>
      </c>
      <c r="H178" t="s">
        <v>81</v>
      </c>
      <c r="I178" t="s">
        <v>82</v>
      </c>
      <c r="J178" t="s">
        <v>81</v>
      </c>
      <c r="K178" t="s">
        <v>2443</v>
      </c>
      <c r="L178" t="s">
        <v>81</v>
      </c>
      <c r="M178" t="s">
        <v>81</v>
      </c>
      <c r="N178" t="s">
        <v>81</v>
      </c>
      <c r="O178" t="s">
        <v>81</v>
      </c>
      <c r="P178" t="s">
        <v>81</v>
      </c>
      <c r="Q178" t="s">
        <v>87</v>
      </c>
      <c r="R178" t="s">
        <v>81</v>
      </c>
      <c r="S178" t="s">
        <v>81</v>
      </c>
      <c r="T178" t="s">
        <v>81</v>
      </c>
      <c r="U178" t="s">
        <v>81</v>
      </c>
      <c r="V178" t="s">
        <v>2444</v>
      </c>
      <c r="W178" t="s">
        <v>89</v>
      </c>
      <c r="X178" t="s">
        <v>81</v>
      </c>
      <c r="Y178" t="s">
        <v>81</v>
      </c>
      <c r="Z178" t="s">
        <v>90</v>
      </c>
      <c r="AA178" t="s">
        <v>91</v>
      </c>
      <c r="AB178" t="s">
        <v>81</v>
      </c>
      <c r="AC178" t="s">
        <v>81</v>
      </c>
      <c r="AD178" t="s">
        <v>81</v>
      </c>
      <c r="AE178" t="s">
        <v>81</v>
      </c>
      <c r="AF178" t="s">
        <v>81</v>
      </c>
      <c r="AG178" t="s">
        <v>2445</v>
      </c>
      <c r="AH178" t="s">
        <v>81</v>
      </c>
      <c r="AI178" t="s">
        <v>754</v>
      </c>
      <c r="AJ178" t="s">
        <v>81</v>
      </c>
      <c r="AK178" t="s">
        <v>81</v>
      </c>
      <c r="AL178" t="s">
        <v>110</v>
      </c>
      <c r="AM178" s="455">
        <v>0</v>
      </c>
      <c r="AN178" s="455">
        <v>0</v>
      </c>
      <c r="AO178" t="s">
        <v>77</v>
      </c>
      <c r="AP178" t="s">
        <v>77</v>
      </c>
      <c r="AQ178" t="s">
        <v>154</v>
      </c>
      <c r="AR178" t="s">
        <v>155</v>
      </c>
      <c r="AS178" t="s">
        <v>156</v>
      </c>
      <c r="AT178" t="s">
        <v>101</v>
      </c>
      <c r="AU178" t="s">
        <v>81</v>
      </c>
      <c r="AV178" t="s">
        <v>81</v>
      </c>
      <c r="AW178" t="s">
        <v>102</v>
      </c>
      <c r="AX178" t="s">
        <v>103</v>
      </c>
      <c r="AY178" t="s">
        <v>169</v>
      </c>
      <c r="AZ178" t="s">
        <v>169</v>
      </c>
      <c r="BA178" t="s">
        <v>96</v>
      </c>
      <c r="BB178" t="s">
        <v>106</v>
      </c>
      <c r="BC178" t="s">
        <v>81</v>
      </c>
      <c r="BD178" t="s">
        <v>81</v>
      </c>
      <c r="BE178" t="s">
        <v>81</v>
      </c>
      <c r="BF178" t="s">
        <v>81</v>
      </c>
      <c r="BG178" t="s">
        <v>2446</v>
      </c>
      <c r="BH178" t="s">
        <v>286</v>
      </c>
      <c r="BI178" t="s">
        <v>81</v>
      </c>
      <c r="BJ178" t="s">
        <v>81</v>
      </c>
      <c r="BK178" t="s">
        <v>81</v>
      </c>
      <c r="BL178" t="s">
        <v>81</v>
      </c>
      <c r="BM178" t="s">
        <v>81</v>
      </c>
      <c r="BN178" t="s">
        <v>137</v>
      </c>
      <c r="BO178" t="s">
        <v>111</v>
      </c>
      <c r="BP178" t="s">
        <v>112</v>
      </c>
      <c r="BQ178" t="s">
        <v>173</v>
      </c>
      <c r="BR178" t="s">
        <v>81</v>
      </c>
      <c r="BS178" t="s">
        <v>2447</v>
      </c>
      <c r="BT178" s="298" t="str">
        <f>HYPERLINK("https://www.webofscience.com/wos/woscc/full-record/WOS:000218848700008","View Record in Web of Science")</f>
        <v>View Record in Web of Science</v>
      </c>
      <c r="BU178" t="s">
        <v>81</v>
      </c>
      <c r="BV178" t="s">
        <v>81</v>
      </c>
      <c r="BW178" t="s">
        <v>81</v>
      </c>
      <c r="BX178" t="s">
        <v>116</v>
      </c>
    </row>
    <row r="179" spans="1:76" x14ac:dyDescent="0.25">
      <c r="A179" t="s">
        <v>77</v>
      </c>
      <c r="B179" t="s">
        <v>77</v>
      </c>
      <c r="C179" t="s">
        <v>77</v>
      </c>
      <c r="D179" t="s">
        <v>77</v>
      </c>
      <c r="E179" t="s">
        <v>2448</v>
      </c>
      <c r="F179" t="s">
        <v>2449</v>
      </c>
      <c r="G179" t="s">
        <v>2450</v>
      </c>
      <c r="H179" t="s">
        <v>81</v>
      </c>
      <c r="I179" t="s">
        <v>82</v>
      </c>
      <c r="J179" t="s">
        <v>81</v>
      </c>
      <c r="K179" t="s">
        <v>2451</v>
      </c>
      <c r="L179" t="s">
        <v>81</v>
      </c>
      <c r="M179" t="s">
        <v>81</v>
      </c>
      <c r="N179" t="s">
        <v>81</v>
      </c>
      <c r="O179" t="s">
        <v>81</v>
      </c>
      <c r="P179" t="s">
        <v>81</v>
      </c>
      <c r="Q179" t="s">
        <v>87</v>
      </c>
      <c r="R179" t="s">
        <v>81</v>
      </c>
      <c r="S179" t="s">
        <v>81</v>
      </c>
      <c r="T179" t="s">
        <v>81</v>
      </c>
      <c r="U179" t="s">
        <v>81</v>
      </c>
      <c r="V179" t="s">
        <v>2452</v>
      </c>
      <c r="W179" t="s">
        <v>89</v>
      </c>
      <c r="X179" t="s">
        <v>81</v>
      </c>
      <c r="Y179" t="s">
        <v>81</v>
      </c>
      <c r="Z179" t="s">
        <v>90</v>
      </c>
      <c r="AA179" t="s">
        <v>91</v>
      </c>
      <c r="AB179" t="s">
        <v>81</v>
      </c>
      <c r="AC179" t="s">
        <v>81</v>
      </c>
      <c r="AD179" t="s">
        <v>81</v>
      </c>
      <c r="AE179" t="s">
        <v>81</v>
      </c>
      <c r="AF179" t="s">
        <v>81</v>
      </c>
      <c r="AG179" t="s">
        <v>2453</v>
      </c>
      <c r="AH179" t="s">
        <v>2454</v>
      </c>
      <c r="AI179" t="s">
        <v>2455</v>
      </c>
      <c r="AJ179" t="s">
        <v>81</v>
      </c>
      <c r="AK179" t="s">
        <v>81</v>
      </c>
      <c r="AL179" t="s">
        <v>385</v>
      </c>
      <c r="AM179" s="455">
        <v>1</v>
      </c>
      <c r="AN179" s="455">
        <v>1</v>
      </c>
      <c r="AO179" t="s">
        <v>77</v>
      </c>
      <c r="AP179" t="s">
        <v>77</v>
      </c>
      <c r="AQ179" t="s">
        <v>154</v>
      </c>
      <c r="AR179" t="s">
        <v>155</v>
      </c>
      <c r="AS179" t="s">
        <v>156</v>
      </c>
      <c r="AT179" t="s">
        <v>101</v>
      </c>
      <c r="AU179" t="s">
        <v>81</v>
      </c>
      <c r="AV179" t="s">
        <v>81</v>
      </c>
      <c r="AW179" t="s">
        <v>102</v>
      </c>
      <c r="AX179" t="s">
        <v>103</v>
      </c>
      <c r="AY179" t="s">
        <v>169</v>
      </c>
      <c r="AZ179" t="s">
        <v>169</v>
      </c>
      <c r="BA179" t="s">
        <v>96</v>
      </c>
      <c r="BB179" t="s">
        <v>106</v>
      </c>
      <c r="BC179" t="s">
        <v>81</v>
      </c>
      <c r="BD179" t="s">
        <v>81</v>
      </c>
      <c r="BE179" t="s">
        <v>81</v>
      </c>
      <c r="BF179" t="s">
        <v>81</v>
      </c>
      <c r="BG179" t="s">
        <v>371</v>
      </c>
      <c r="BH179" t="s">
        <v>685</v>
      </c>
      <c r="BI179" t="s">
        <v>81</v>
      </c>
      <c r="BJ179" t="s">
        <v>81</v>
      </c>
      <c r="BK179" t="s">
        <v>81</v>
      </c>
      <c r="BL179" t="s">
        <v>81</v>
      </c>
      <c r="BM179" t="s">
        <v>81</v>
      </c>
      <c r="BN179" t="s">
        <v>127</v>
      </c>
      <c r="BO179" t="s">
        <v>111</v>
      </c>
      <c r="BP179" t="s">
        <v>112</v>
      </c>
      <c r="BQ179" t="s">
        <v>173</v>
      </c>
      <c r="BR179" t="s">
        <v>81</v>
      </c>
      <c r="BS179" t="s">
        <v>2456</v>
      </c>
      <c r="BT179" s="299" t="str">
        <f>HYPERLINK("https://www.webofscience.com/wos/woscc/full-record/WOS:000218848700003","View Record in Web of Science")</f>
        <v>View Record in Web of Science</v>
      </c>
      <c r="BU179" t="s">
        <v>81</v>
      </c>
      <c r="BV179" t="s">
        <v>81</v>
      </c>
      <c r="BW179" t="s">
        <v>81</v>
      </c>
      <c r="BX179" t="s">
        <v>116</v>
      </c>
    </row>
    <row r="180" spans="1:76" x14ac:dyDescent="0.25">
      <c r="A180" t="s">
        <v>77</v>
      </c>
      <c r="B180" t="s">
        <v>77</v>
      </c>
      <c r="C180" t="s">
        <v>77</v>
      </c>
      <c r="D180" t="s">
        <v>77</v>
      </c>
      <c r="E180" t="s">
        <v>2457</v>
      </c>
      <c r="F180" t="s">
        <v>2458</v>
      </c>
      <c r="G180" t="s">
        <v>2459</v>
      </c>
      <c r="H180" t="s">
        <v>81</v>
      </c>
      <c r="I180" t="s">
        <v>82</v>
      </c>
      <c r="J180" t="s">
        <v>2460</v>
      </c>
      <c r="K180" t="s">
        <v>2461</v>
      </c>
      <c r="L180" t="s">
        <v>81</v>
      </c>
      <c r="M180" t="s">
        <v>81</v>
      </c>
      <c r="N180" t="s">
        <v>81</v>
      </c>
      <c r="O180" t="s">
        <v>2462</v>
      </c>
      <c r="P180" t="s">
        <v>2463</v>
      </c>
      <c r="Q180" t="s">
        <v>87</v>
      </c>
      <c r="R180" t="s">
        <v>81</v>
      </c>
      <c r="S180" t="s">
        <v>81</v>
      </c>
      <c r="T180" t="s">
        <v>81</v>
      </c>
      <c r="U180" t="s">
        <v>81</v>
      </c>
      <c r="V180" t="s">
        <v>2464</v>
      </c>
      <c r="W180" t="s">
        <v>89</v>
      </c>
      <c r="X180" t="s">
        <v>81</v>
      </c>
      <c r="Y180" t="s">
        <v>81</v>
      </c>
      <c r="Z180" t="s">
        <v>90</v>
      </c>
      <c r="AA180" t="s">
        <v>91</v>
      </c>
      <c r="AB180" t="s">
        <v>81</v>
      </c>
      <c r="AC180" t="s">
        <v>81</v>
      </c>
      <c r="AD180" t="s">
        <v>81</v>
      </c>
      <c r="AE180" t="s">
        <v>81</v>
      </c>
      <c r="AF180" t="s">
        <v>81</v>
      </c>
      <c r="AG180" t="s">
        <v>2465</v>
      </c>
      <c r="AH180" t="s">
        <v>81</v>
      </c>
      <c r="AI180" t="s">
        <v>2466</v>
      </c>
      <c r="AJ180" t="s">
        <v>81</v>
      </c>
      <c r="AK180" t="s">
        <v>81</v>
      </c>
      <c r="AL180" t="s">
        <v>528</v>
      </c>
      <c r="AM180" s="455">
        <v>0</v>
      </c>
      <c r="AN180" s="455">
        <v>0</v>
      </c>
      <c r="AO180" t="s">
        <v>106</v>
      </c>
      <c r="AP180" t="s">
        <v>106</v>
      </c>
      <c r="AQ180" t="s">
        <v>98</v>
      </c>
      <c r="AR180" t="s">
        <v>99</v>
      </c>
      <c r="AS180" t="s">
        <v>100</v>
      </c>
      <c r="AT180" t="s">
        <v>81</v>
      </c>
      <c r="AU180" t="s">
        <v>101</v>
      </c>
      <c r="AV180" t="s">
        <v>81</v>
      </c>
      <c r="AW180" t="s">
        <v>102</v>
      </c>
      <c r="AX180" t="s">
        <v>103</v>
      </c>
      <c r="AY180" t="s">
        <v>268</v>
      </c>
      <c r="AZ180" t="s">
        <v>268</v>
      </c>
      <c r="BA180" t="s">
        <v>218</v>
      </c>
      <c r="BB180" t="s">
        <v>96</v>
      </c>
      <c r="BC180" t="s">
        <v>81</v>
      </c>
      <c r="BD180" t="s">
        <v>81</v>
      </c>
      <c r="BE180" t="s">
        <v>81</v>
      </c>
      <c r="BF180" t="s">
        <v>81</v>
      </c>
      <c r="BG180" t="s">
        <v>370</v>
      </c>
      <c r="BH180" t="s">
        <v>755</v>
      </c>
      <c r="BI180" t="s">
        <v>81</v>
      </c>
      <c r="BJ180" t="s">
        <v>2467</v>
      </c>
      <c r="BK180" s="300" t="str">
        <f>HYPERLINK("http://dx.doi.org/10.31181/ijes1512026226","http://dx.doi.org/10.31181/ijes1512026226")</f>
        <v>http://dx.doi.org/10.31181/ijes1512026226</v>
      </c>
      <c r="BL180" t="s">
        <v>81</v>
      </c>
      <c r="BM180" t="s">
        <v>81</v>
      </c>
      <c r="BN180" t="s">
        <v>543</v>
      </c>
      <c r="BO180" t="s">
        <v>111</v>
      </c>
      <c r="BP180" t="s">
        <v>112</v>
      </c>
      <c r="BQ180" t="s">
        <v>271</v>
      </c>
      <c r="BR180" t="s">
        <v>81</v>
      </c>
      <c r="BS180" t="s">
        <v>2468</v>
      </c>
      <c r="BT180" s="301" t="str">
        <f>HYPERLINK("https://www.webofscience.com/wos/woscc/full-record/WOS:001672652700003","View Record in Web of Science")</f>
        <v>View Record in Web of Science</v>
      </c>
      <c r="BU180" t="s">
        <v>115</v>
      </c>
      <c r="BV180" t="s">
        <v>81</v>
      </c>
      <c r="BW180" t="s">
        <v>81</v>
      </c>
      <c r="BX180" t="s">
        <v>116</v>
      </c>
    </row>
    <row r="181" spans="1:76" x14ac:dyDescent="0.25">
      <c r="A181" t="s">
        <v>77</v>
      </c>
      <c r="B181" t="s">
        <v>77</v>
      </c>
      <c r="C181" t="s">
        <v>77</v>
      </c>
      <c r="D181" t="s">
        <v>77</v>
      </c>
      <c r="E181" t="s">
        <v>2469</v>
      </c>
      <c r="F181" t="s">
        <v>2470</v>
      </c>
      <c r="G181" t="s">
        <v>2471</v>
      </c>
      <c r="H181" t="s">
        <v>81</v>
      </c>
      <c r="I181" t="s">
        <v>82</v>
      </c>
      <c r="J181" t="s">
        <v>2472</v>
      </c>
      <c r="K181" t="s">
        <v>2473</v>
      </c>
      <c r="L181" t="s">
        <v>81</v>
      </c>
      <c r="M181" t="s">
        <v>81</v>
      </c>
      <c r="N181" t="s">
        <v>81</v>
      </c>
      <c r="O181" t="s">
        <v>2474</v>
      </c>
      <c r="P181" t="s">
        <v>2475</v>
      </c>
      <c r="Q181" t="s">
        <v>87</v>
      </c>
      <c r="R181" t="s">
        <v>81</v>
      </c>
      <c r="S181" t="s">
        <v>81</v>
      </c>
      <c r="T181" t="s">
        <v>81</v>
      </c>
      <c r="U181" t="s">
        <v>81</v>
      </c>
      <c r="V181" t="s">
        <v>2476</v>
      </c>
      <c r="W181" t="s">
        <v>89</v>
      </c>
      <c r="X181" t="s">
        <v>81</v>
      </c>
      <c r="Y181" t="s">
        <v>81</v>
      </c>
      <c r="Z181" t="s">
        <v>90</v>
      </c>
      <c r="AA181" t="s">
        <v>91</v>
      </c>
      <c r="AB181" t="s">
        <v>81</v>
      </c>
      <c r="AC181" t="s">
        <v>81</v>
      </c>
      <c r="AD181" t="s">
        <v>81</v>
      </c>
      <c r="AE181" t="s">
        <v>81</v>
      </c>
      <c r="AF181" t="s">
        <v>81</v>
      </c>
      <c r="AG181" t="s">
        <v>2477</v>
      </c>
      <c r="AH181" t="s">
        <v>81</v>
      </c>
      <c r="AI181" t="s">
        <v>81</v>
      </c>
      <c r="AJ181" t="s">
        <v>81</v>
      </c>
      <c r="AK181" t="s">
        <v>81</v>
      </c>
      <c r="AL181" t="s">
        <v>1892</v>
      </c>
      <c r="AM181" s="455">
        <v>0</v>
      </c>
      <c r="AN181" s="455">
        <v>0</v>
      </c>
      <c r="AO181" t="s">
        <v>106</v>
      </c>
      <c r="AP181" t="s">
        <v>106</v>
      </c>
      <c r="AQ181" t="s">
        <v>98</v>
      </c>
      <c r="AR181" t="s">
        <v>99</v>
      </c>
      <c r="AS181" t="s">
        <v>100</v>
      </c>
      <c r="AT181" t="s">
        <v>81</v>
      </c>
      <c r="AU181" t="s">
        <v>101</v>
      </c>
      <c r="AV181" t="s">
        <v>81</v>
      </c>
      <c r="AW181" t="s">
        <v>102</v>
      </c>
      <c r="AX181" t="s">
        <v>103</v>
      </c>
      <c r="AY181" t="s">
        <v>268</v>
      </c>
      <c r="AZ181" t="s">
        <v>268</v>
      </c>
      <c r="BA181" t="s">
        <v>218</v>
      </c>
      <c r="BB181" t="s">
        <v>96</v>
      </c>
      <c r="BC181" t="s">
        <v>81</v>
      </c>
      <c r="BD181" t="s">
        <v>81</v>
      </c>
      <c r="BE181" t="s">
        <v>81</v>
      </c>
      <c r="BF181" t="s">
        <v>81</v>
      </c>
      <c r="BG181" t="s">
        <v>2478</v>
      </c>
      <c r="BH181" t="s">
        <v>2479</v>
      </c>
      <c r="BI181" t="s">
        <v>81</v>
      </c>
      <c r="BJ181" t="s">
        <v>2480</v>
      </c>
      <c r="BK181" s="302" t="str">
        <f>HYPERLINK("http://dx.doi.org/10.31181/ijes1512026280","http://dx.doi.org/10.31181/ijes1512026280")</f>
        <v>http://dx.doi.org/10.31181/ijes1512026280</v>
      </c>
      <c r="BL181" t="s">
        <v>81</v>
      </c>
      <c r="BM181" t="s">
        <v>81</v>
      </c>
      <c r="BN181" t="s">
        <v>253</v>
      </c>
      <c r="BO181" t="s">
        <v>111</v>
      </c>
      <c r="BP181" t="s">
        <v>112</v>
      </c>
      <c r="BQ181" t="s">
        <v>2481</v>
      </c>
      <c r="BR181" t="s">
        <v>81</v>
      </c>
      <c r="BS181" t="s">
        <v>2482</v>
      </c>
      <c r="BT181" s="303" t="str">
        <f>HYPERLINK("https://www.webofscience.com/wos/woscc/full-record/WOS:001750803600002","View Record in Web of Science")</f>
        <v>View Record in Web of Science</v>
      </c>
      <c r="BU181" t="s">
        <v>115</v>
      </c>
      <c r="BV181" t="s">
        <v>81</v>
      </c>
      <c r="BW181" t="s">
        <v>81</v>
      </c>
      <c r="BX181" t="s">
        <v>116</v>
      </c>
    </row>
    <row r="182" spans="1:76" x14ac:dyDescent="0.25">
      <c r="A182" t="s">
        <v>77</v>
      </c>
      <c r="B182" t="s">
        <v>77</v>
      </c>
      <c r="C182" t="s">
        <v>106</v>
      </c>
      <c r="D182" t="s">
        <v>96</v>
      </c>
      <c r="E182" t="s">
        <v>2483</v>
      </c>
      <c r="F182" t="s">
        <v>2484</v>
      </c>
      <c r="G182" t="s">
        <v>2485</v>
      </c>
      <c r="H182" t="s">
        <v>81</v>
      </c>
      <c r="I182" t="s">
        <v>82</v>
      </c>
      <c r="J182" t="s">
        <v>2486</v>
      </c>
      <c r="K182" t="s">
        <v>2487</v>
      </c>
      <c r="L182" t="s">
        <v>81</v>
      </c>
      <c r="M182" t="s">
        <v>81</v>
      </c>
      <c r="N182" t="s">
        <v>81</v>
      </c>
      <c r="O182" t="s">
        <v>2488</v>
      </c>
      <c r="P182" t="s">
        <v>2489</v>
      </c>
      <c r="Q182" t="s">
        <v>87</v>
      </c>
      <c r="R182" t="s">
        <v>81</v>
      </c>
      <c r="S182" t="s">
        <v>81</v>
      </c>
      <c r="T182" t="s">
        <v>81</v>
      </c>
      <c r="U182" t="s">
        <v>81</v>
      </c>
      <c r="V182" t="s">
        <v>2490</v>
      </c>
      <c r="W182" t="s">
        <v>89</v>
      </c>
      <c r="X182" t="s">
        <v>81</v>
      </c>
      <c r="Y182" t="s">
        <v>81</v>
      </c>
      <c r="Z182" t="s">
        <v>90</v>
      </c>
      <c r="AA182" t="s">
        <v>91</v>
      </c>
      <c r="AB182" t="s">
        <v>81</v>
      </c>
      <c r="AC182" t="s">
        <v>81</v>
      </c>
      <c r="AD182" t="s">
        <v>81</v>
      </c>
      <c r="AE182" t="s">
        <v>81</v>
      </c>
      <c r="AF182" t="s">
        <v>81</v>
      </c>
      <c r="AG182" t="s">
        <v>2491</v>
      </c>
      <c r="AH182" t="s">
        <v>2492</v>
      </c>
      <c r="AI182" t="s">
        <v>2493</v>
      </c>
      <c r="AJ182" t="s">
        <v>2494</v>
      </c>
      <c r="AK182" t="s">
        <v>81</v>
      </c>
      <c r="AL182" t="s">
        <v>730</v>
      </c>
      <c r="AM182" s="455">
        <v>13</v>
      </c>
      <c r="AN182" s="455">
        <v>22</v>
      </c>
      <c r="AO182" t="s">
        <v>106</v>
      </c>
      <c r="AP182" t="s">
        <v>117</v>
      </c>
      <c r="AQ182" t="s">
        <v>131</v>
      </c>
      <c r="AR182" t="s">
        <v>132</v>
      </c>
      <c r="AS182" t="s">
        <v>133</v>
      </c>
      <c r="AT182" t="s">
        <v>81</v>
      </c>
      <c r="AU182" t="s">
        <v>101</v>
      </c>
      <c r="AV182" t="s">
        <v>81</v>
      </c>
      <c r="AW182" t="s">
        <v>102</v>
      </c>
      <c r="AX182" t="s">
        <v>103</v>
      </c>
      <c r="AY182" t="s">
        <v>302</v>
      </c>
      <c r="AZ182" t="s">
        <v>302</v>
      </c>
      <c r="BA182" t="s">
        <v>110</v>
      </c>
      <c r="BB182" t="s">
        <v>106</v>
      </c>
      <c r="BC182" t="s">
        <v>81</v>
      </c>
      <c r="BD182" t="s">
        <v>81</v>
      </c>
      <c r="BE182" t="s">
        <v>81</v>
      </c>
      <c r="BF182" t="s">
        <v>81</v>
      </c>
      <c r="BG182" t="s">
        <v>127</v>
      </c>
      <c r="BH182" t="s">
        <v>541</v>
      </c>
      <c r="BI182" t="s">
        <v>81</v>
      </c>
      <c r="BJ182" t="s">
        <v>2495</v>
      </c>
      <c r="BK182" s="304" t="str">
        <f>HYPERLINK("http://dx.doi.org/10.52950/ES.2023.12.2.002","http://dx.doi.org/10.52950/ES.2023.12.2.002")</f>
        <v>http://dx.doi.org/10.52950/ES.2023.12.2.002</v>
      </c>
      <c r="BL182" t="s">
        <v>81</v>
      </c>
      <c r="BM182" t="s">
        <v>81</v>
      </c>
      <c r="BN182" t="s">
        <v>194</v>
      </c>
      <c r="BO182" t="s">
        <v>111</v>
      </c>
      <c r="BP182" t="s">
        <v>112</v>
      </c>
      <c r="BQ182" t="s">
        <v>1392</v>
      </c>
      <c r="BR182" t="s">
        <v>81</v>
      </c>
      <c r="BS182" t="s">
        <v>2496</v>
      </c>
      <c r="BT182" s="305" t="str">
        <f>HYPERLINK("https://www.webofscience.com/wos/woscc/full-record/WOS:001123624300004","View Record in Web of Science")</f>
        <v>View Record in Web of Science</v>
      </c>
      <c r="BU182" t="s">
        <v>513</v>
      </c>
      <c r="BV182" t="s">
        <v>81</v>
      </c>
      <c r="BW182" t="s">
        <v>81</v>
      </c>
      <c r="BX182" t="s">
        <v>116</v>
      </c>
    </row>
    <row r="183" spans="1:76" x14ac:dyDescent="0.25">
      <c r="A183" t="s">
        <v>77</v>
      </c>
      <c r="B183" t="s">
        <v>77</v>
      </c>
      <c r="C183" t="s">
        <v>77</v>
      </c>
      <c r="D183" t="s">
        <v>96</v>
      </c>
      <c r="E183" t="s">
        <v>2497</v>
      </c>
      <c r="F183" t="s">
        <v>2498</v>
      </c>
      <c r="G183" t="s">
        <v>2499</v>
      </c>
      <c r="H183" t="s">
        <v>81</v>
      </c>
      <c r="I183" t="s">
        <v>82</v>
      </c>
      <c r="J183" t="s">
        <v>2500</v>
      </c>
      <c r="K183" t="s">
        <v>2501</v>
      </c>
      <c r="L183" t="s">
        <v>81</v>
      </c>
      <c r="M183" t="s">
        <v>81</v>
      </c>
      <c r="N183" t="s">
        <v>81</v>
      </c>
      <c r="O183" t="s">
        <v>2502</v>
      </c>
      <c r="P183" t="s">
        <v>780</v>
      </c>
      <c r="Q183" t="s">
        <v>87</v>
      </c>
      <c r="R183" t="s">
        <v>81</v>
      </c>
      <c r="S183" t="s">
        <v>81</v>
      </c>
      <c r="T183" t="s">
        <v>81</v>
      </c>
      <c r="U183" t="s">
        <v>81</v>
      </c>
      <c r="V183" t="s">
        <v>2503</v>
      </c>
      <c r="W183" t="s">
        <v>89</v>
      </c>
      <c r="X183" t="s">
        <v>81</v>
      </c>
      <c r="Y183" t="s">
        <v>81</v>
      </c>
      <c r="Z183" t="s">
        <v>90</v>
      </c>
      <c r="AA183" t="s">
        <v>91</v>
      </c>
      <c r="AB183" t="s">
        <v>81</v>
      </c>
      <c r="AC183" t="s">
        <v>81</v>
      </c>
      <c r="AD183" t="s">
        <v>81</v>
      </c>
      <c r="AE183" t="s">
        <v>81</v>
      </c>
      <c r="AF183" t="s">
        <v>81</v>
      </c>
      <c r="AG183" t="s">
        <v>2504</v>
      </c>
      <c r="AH183" t="s">
        <v>2505</v>
      </c>
      <c r="AI183" t="s">
        <v>2506</v>
      </c>
      <c r="AJ183" t="s">
        <v>2507</v>
      </c>
      <c r="AK183" t="s">
        <v>81</v>
      </c>
      <c r="AL183" t="s">
        <v>583</v>
      </c>
      <c r="AM183" s="455">
        <v>1</v>
      </c>
      <c r="AN183" s="455">
        <v>3</v>
      </c>
      <c r="AO183" t="s">
        <v>96</v>
      </c>
      <c r="AP183" t="s">
        <v>189</v>
      </c>
      <c r="AQ183" t="s">
        <v>131</v>
      </c>
      <c r="AR183" t="s">
        <v>132</v>
      </c>
      <c r="AS183" t="s">
        <v>133</v>
      </c>
      <c r="AT183" t="s">
        <v>81</v>
      </c>
      <c r="AU183" t="s">
        <v>101</v>
      </c>
      <c r="AV183" t="s">
        <v>81</v>
      </c>
      <c r="AW183" t="s">
        <v>102</v>
      </c>
      <c r="AX183" t="s">
        <v>103</v>
      </c>
      <c r="AY183" t="s">
        <v>302</v>
      </c>
      <c r="AZ183" t="s">
        <v>302</v>
      </c>
      <c r="BA183" t="s">
        <v>110</v>
      </c>
      <c r="BB183" t="s">
        <v>106</v>
      </c>
      <c r="BC183" t="s">
        <v>81</v>
      </c>
      <c r="BD183" t="s">
        <v>81</v>
      </c>
      <c r="BE183" t="s">
        <v>81</v>
      </c>
      <c r="BF183" t="s">
        <v>81</v>
      </c>
      <c r="BG183" t="s">
        <v>923</v>
      </c>
      <c r="BH183" t="s">
        <v>891</v>
      </c>
      <c r="BI183" t="s">
        <v>81</v>
      </c>
      <c r="BJ183" t="s">
        <v>2508</v>
      </c>
      <c r="BK183" s="306" t="str">
        <f>HYPERLINK("http://dx.doi.org/10.52950/ES.2023.12.2.006","http://dx.doi.org/10.52950/ES.2023.12.2.006")</f>
        <v>http://dx.doi.org/10.52950/ES.2023.12.2.006</v>
      </c>
      <c r="BL183" t="s">
        <v>81</v>
      </c>
      <c r="BM183" t="s">
        <v>81</v>
      </c>
      <c r="BN183" t="s">
        <v>218</v>
      </c>
      <c r="BO183" t="s">
        <v>111</v>
      </c>
      <c r="BP183" t="s">
        <v>112</v>
      </c>
      <c r="BQ183" t="s">
        <v>1392</v>
      </c>
      <c r="BR183" t="s">
        <v>81</v>
      </c>
      <c r="BS183" t="s">
        <v>2509</v>
      </c>
      <c r="BT183" s="307" t="str">
        <f>HYPERLINK("https://www.webofscience.com/wos/woscc/full-record/WOS:001123624300006","View Record in Web of Science")</f>
        <v>View Record in Web of Science</v>
      </c>
      <c r="BU183" t="s">
        <v>115</v>
      </c>
      <c r="BV183" t="s">
        <v>81</v>
      </c>
      <c r="BW183" t="s">
        <v>81</v>
      </c>
      <c r="BX183" t="s">
        <v>116</v>
      </c>
    </row>
    <row r="184" spans="1:76" x14ac:dyDescent="0.25">
      <c r="A184" t="s">
        <v>77</v>
      </c>
      <c r="B184" t="s">
        <v>77</v>
      </c>
      <c r="C184" t="s">
        <v>96</v>
      </c>
      <c r="D184" t="s">
        <v>77</v>
      </c>
      <c r="E184" t="s">
        <v>744</v>
      </c>
      <c r="F184" t="s">
        <v>2510</v>
      </c>
      <c r="G184" t="s">
        <v>746</v>
      </c>
      <c r="H184" t="s">
        <v>81</v>
      </c>
      <c r="I184" t="s">
        <v>82</v>
      </c>
      <c r="J184" t="s">
        <v>2511</v>
      </c>
      <c r="K184" t="s">
        <v>2512</v>
      </c>
      <c r="L184" t="s">
        <v>81</v>
      </c>
      <c r="M184" t="s">
        <v>81</v>
      </c>
      <c r="N184" t="s">
        <v>81</v>
      </c>
      <c r="O184" t="s">
        <v>2513</v>
      </c>
      <c r="P184" t="s">
        <v>750</v>
      </c>
      <c r="Q184" t="s">
        <v>87</v>
      </c>
      <c r="R184" t="s">
        <v>81</v>
      </c>
      <c r="S184" t="s">
        <v>81</v>
      </c>
      <c r="T184" t="s">
        <v>81</v>
      </c>
      <c r="U184" t="s">
        <v>81</v>
      </c>
      <c r="V184" t="s">
        <v>2514</v>
      </c>
      <c r="W184" t="s">
        <v>89</v>
      </c>
      <c r="X184" t="s">
        <v>81</v>
      </c>
      <c r="Y184" t="s">
        <v>81</v>
      </c>
      <c r="Z184" t="s">
        <v>90</v>
      </c>
      <c r="AA184" t="s">
        <v>91</v>
      </c>
      <c r="AB184" t="s">
        <v>81</v>
      </c>
      <c r="AC184" t="s">
        <v>81</v>
      </c>
      <c r="AD184" t="s">
        <v>81</v>
      </c>
      <c r="AE184" t="s">
        <v>81</v>
      </c>
      <c r="AF184" t="s">
        <v>81</v>
      </c>
      <c r="AG184" t="s">
        <v>2515</v>
      </c>
      <c r="AH184" t="s">
        <v>2516</v>
      </c>
      <c r="AI184" t="s">
        <v>754</v>
      </c>
      <c r="AJ184" t="s">
        <v>1849</v>
      </c>
      <c r="AK184" t="s">
        <v>81</v>
      </c>
      <c r="AL184" t="s">
        <v>1101</v>
      </c>
      <c r="AM184" s="455">
        <v>14</v>
      </c>
      <c r="AN184" s="455">
        <v>15</v>
      </c>
      <c r="AO184" t="s">
        <v>106</v>
      </c>
      <c r="AP184" t="s">
        <v>385</v>
      </c>
      <c r="AQ184" t="s">
        <v>131</v>
      </c>
      <c r="AR184" t="s">
        <v>132</v>
      </c>
      <c r="AS184" t="s">
        <v>133</v>
      </c>
      <c r="AT184" t="s">
        <v>81</v>
      </c>
      <c r="AU184" t="s">
        <v>101</v>
      </c>
      <c r="AV184" t="s">
        <v>81</v>
      </c>
      <c r="AW184" t="s">
        <v>102</v>
      </c>
      <c r="AX184" t="s">
        <v>103</v>
      </c>
      <c r="AY184" t="s">
        <v>669</v>
      </c>
      <c r="AZ184" t="s">
        <v>669</v>
      </c>
      <c r="BA184" t="s">
        <v>136</v>
      </c>
      <c r="BB184" t="s">
        <v>106</v>
      </c>
      <c r="BC184" t="s">
        <v>81</v>
      </c>
      <c r="BD184" t="s">
        <v>81</v>
      </c>
      <c r="BE184" t="s">
        <v>81</v>
      </c>
      <c r="BF184" t="s">
        <v>81</v>
      </c>
      <c r="BG184" t="s">
        <v>2239</v>
      </c>
      <c r="BH184" t="s">
        <v>1044</v>
      </c>
      <c r="BI184" t="s">
        <v>81</v>
      </c>
      <c r="BJ184" t="s">
        <v>2517</v>
      </c>
      <c r="BK184" s="308" t="str">
        <f>HYPERLINK("http://dx.doi.org/10.52950/ES.2021.10.2.004","http://dx.doi.org/10.52950/ES.2021.10.2.004")</f>
        <v>http://dx.doi.org/10.52950/ES.2021.10.2.004</v>
      </c>
      <c r="BL184" t="s">
        <v>81</v>
      </c>
      <c r="BM184" t="s">
        <v>81</v>
      </c>
      <c r="BN184" t="s">
        <v>526</v>
      </c>
      <c r="BO184" t="s">
        <v>111</v>
      </c>
      <c r="BP184" t="s">
        <v>112</v>
      </c>
      <c r="BQ184" t="s">
        <v>772</v>
      </c>
      <c r="BR184" t="s">
        <v>81</v>
      </c>
      <c r="BS184" t="s">
        <v>2518</v>
      </c>
      <c r="BT184" s="309" t="str">
        <f>HYPERLINK("https://www.webofscience.com/wos/woscc/full-record/WOS:000735775500004","View Record in Web of Science")</f>
        <v>View Record in Web of Science</v>
      </c>
      <c r="BU184" t="s">
        <v>115</v>
      </c>
      <c r="BV184" t="s">
        <v>81</v>
      </c>
      <c r="BW184" t="s">
        <v>81</v>
      </c>
      <c r="BX184" t="s">
        <v>116</v>
      </c>
    </row>
    <row r="185" spans="1:76" x14ac:dyDescent="0.25">
      <c r="A185" t="s">
        <v>77</v>
      </c>
      <c r="B185" t="s">
        <v>77</v>
      </c>
      <c r="C185" t="s">
        <v>77</v>
      </c>
      <c r="D185" t="s">
        <v>77</v>
      </c>
      <c r="E185" t="s">
        <v>2519</v>
      </c>
      <c r="F185" t="s">
        <v>2520</v>
      </c>
      <c r="G185" t="s">
        <v>2521</v>
      </c>
      <c r="H185" t="s">
        <v>81</v>
      </c>
      <c r="I185" t="s">
        <v>82</v>
      </c>
      <c r="J185" t="s">
        <v>2522</v>
      </c>
      <c r="K185" t="s">
        <v>2523</v>
      </c>
      <c r="L185" t="s">
        <v>2524</v>
      </c>
      <c r="M185" t="s">
        <v>2524</v>
      </c>
      <c r="N185" t="s">
        <v>2525</v>
      </c>
      <c r="O185" t="s">
        <v>2526</v>
      </c>
      <c r="P185" t="s">
        <v>2527</v>
      </c>
      <c r="Q185" t="s">
        <v>87</v>
      </c>
      <c r="R185" t="s">
        <v>81</v>
      </c>
      <c r="S185" t="s">
        <v>81</v>
      </c>
      <c r="T185" t="s">
        <v>81</v>
      </c>
      <c r="U185" t="s">
        <v>81</v>
      </c>
      <c r="V185" t="s">
        <v>2528</v>
      </c>
      <c r="W185" t="s">
        <v>89</v>
      </c>
      <c r="X185" t="s">
        <v>81</v>
      </c>
      <c r="Y185" t="s">
        <v>81</v>
      </c>
      <c r="Z185" t="s">
        <v>90</v>
      </c>
      <c r="AA185" t="s">
        <v>91</v>
      </c>
      <c r="AB185" t="s">
        <v>81</v>
      </c>
      <c r="AC185" t="s">
        <v>81</v>
      </c>
      <c r="AD185" t="s">
        <v>81</v>
      </c>
      <c r="AE185" t="s">
        <v>81</v>
      </c>
      <c r="AF185" t="s">
        <v>81</v>
      </c>
      <c r="AG185" t="s">
        <v>2529</v>
      </c>
      <c r="AH185" t="s">
        <v>2530</v>
      </c>
      <c r="AI185" t="s">
        <v>81</v>
      </c>
      <c r="AJ185" t="s">
        <v>81</v>
      </c>
      <c r="AK185" t="s">
        <v>81</v>
      </c>
      <c r="AL185" t="s">
        <v>1167</v>
      </c>
      <c r="AM185" s="455">
        <v>2</v>
      </c>
      <c r="AN185" s="455">
        <v>4</v>
      </c>
      <c r="AO185" t="s">
        <v>77</v>
      </c>
      <c r="AP185" t="s">
        <v>234</v>
      </c>
      <c r="AQ185" t="s">
        <v>154</v>
      </c>
      <c r="AR185" t="s">
        <v>155</v>
      </c>
      <c r="AS185" t="s">
        <v>156</v>
      </c>
      <c r="AT185" t="s">
        <v>101</v>
      </c>
      <c r="AU185" t="s">
        <v>81</v>
      </c>
      <c r="AV185" t="s">
        <v>81</v>
      </c>
      <c r="AW185" t="s">
        <v>102</v>
      </c>
      <c r="AX185" t="s">
        <v>103</v>
      </c>
      <c r="AY185" t="s">
        <v>104</v>
      </c>
      <c r="AZ185" t="s">
        <v>104</v>
      </c>
      <c r="BA185" t="s">
        <v>105</v>
      </c>
      <c r="BB185" t="s">
        <v>96</v>
      </c>
      <c r="BC185" t="s">
        <v>81</v>
      </c>
      <c r="BD185" t="s">
        <v>81</v>
      </c>
      <c r="BE185" t="s">
        <v>81</v>
      </c>
      <c r="BF185" t="s">
        <v>81</v>
      </c>
      <c r="BG185" t="s">
        <v>567</v>
      </c>
      <c r="BH185" t="s">
        <v>188</v>
      </c>
      <c r="BI185" t="s">
        <v>81</v>
      </c>
      <c r="BJ185" t="s">
        <v>2531</v>
      </c>
      <c r="BK185" s="310" t="str">
        <f>HYPERLINK("http://dx.doi.org/10.20472/ES.2018.7.1.002","http://dx.doi.org/10.20472/ES.2018.7.1.002")</f>
        <v>http://dx.doi.org/10.20472/ES.2018.7.1.002</v>
      </c>
      <c r="BL185" t="s">
        <v>81</v>
      </c>
      <c r="BM185" t="s">
        <v>81</v>
      </c>
      <c r="BN185" t="s">
        <v>137</v>
      </c>
      <c r="BO185" t="s">
        <v>111</v>
      </c>
      <c r="BP185" t="s">
        <v>112</v>
      </c>
      <c r="BQ185" t="s">
        <v>641</v>
      </c>
      <c r="BR185" t="s">
        <v>81</v>
      </c>
      <c r="BS185" t="s">
        <v>2532</v>
      </c>
      <c r="BT185" s="311" t="str">
        <f>HYPERLINK("https://www.webofscience.com/wos/woscc/full-record/WOS:000432932500002","View Record in Web of Science")</f>
        <v>View Record in Web of Science</v>
      </c>
      <c r="BU185" t="s">
        <v>115</v>
      </c>
      <c r="BV185" t="s">
        <v>81</v>
      </c>
      <c r="BW185" t="s">
        <v>81</v>
      </c>
      <c r="BX185" t="s">
        <v>116</v>
      </c>
    </row>
    <row r="186" spans="1:76" x14ac:dyDescent="0.25">
      <c r="A186" t="s">
        <v>77</v>
      </c>
      <c r="B186" t="s">
        <v>77</v>
      </c>
      <c r="C186" t="s">
        <v>77</v>
      </c>
      <c r="D186" t="s">
        <v>77</v>
      </c>
      <c r="E186" t="s">
        <v>2533</v>
      </c>
      <c r="F186" t="s">
        <v>2534</v>
      </c>
      <c r="G186" t="s">
        <v>2535</v>
      </c>
      <c r="H186" t="s">
        <v>81</v>
      </c>
      <c r="I186" t="s">
        <v>82</v>
      </c>
      <c r="J186" t="s">
        <v>2536</v>
      </c>
      <c r="K186" t="s">
        <v>2537</v>
      </c>
      <c r="L186" t="s">
        <v>81</v>
      </c>
      <c r="M186" t="s">
        <v>81</v>
      </c>
      <c r="N186" t="s">
        <v>81</v>
      </c>
      <c r="O186" t="s">
        <v>2538</v>
      </c>
      <c r="P186" t="s">
        <v>2539</v>
      </c>
      <c r="Q186" t="s">
        <v>87</v>
      </c>
      <c r="R186" t="s">
        <v>81</v>
      </c>
      <c r="S186" t="s">
        <v>81</v>
      </c>
      <c r="T186" t="s">
        <v>81</v>
      </c>
      <c r="U186" t="s">
        <v>81</v>
      </c>
      <c r="V186" t="s">
        <v>2540</v>
      </c>
      <c r="W186" t="s">
        <v>89</v>
      </c>
      <c r="X186" t="s">
        <v>81</v>
      </c>
      <c r="Y186" t="s">
        <v>81</v>
      </c>
      <c r="Z186" t="s">
        <v>90</v>
      </c>
      <c r="AA186" t="s">
        <v>91</v>
      </c>
      <c r="AB186" t="s">
        <v>81</v>
      </c>
      <c r="AC186" t="s">
        <v>81</v>
      </c>
      <c r="AD186" t="s">
        <v>81</v>
      </c>
      <c r="AE186" t="s">
        <v>81</v>
      </c>
      <c r="AF186" t="s">
        <v>81</v>
      </c>
      <c r="AG186" t="s">
        <v>2541</v>
      </c>
      <c r="AH186" t="s">
        <v>2542</v>
      </c>
      <c r="AI186" t="s">
        <v>2543</v>
      </c>
      <c r="AJ186" t="s">
        <v>2544</v>
      </c>
      <c r="AK186" t="s">
        <v>81</v>
      </c>
      <c r="AL186" t="s">
        <v>95</v>
      </c>
      <c r="AM186" s="455">
        <v>0</v>
      </c>
      <c r="AN186" s="455">
        <v>0</v>
      </c>
      <c r="AO186" t="s">
        <v>77</v>
      </c>
      <c r="AP186" t="s">
        <v>189</v>
      </c>
      <c r="AQ186" t="s">
        <v>154</v>
      </c>
      <c r="AR186" t="s">
        <v>155</v>
      </c>
      <c r="AS186" t="s">
        <v>156</v>
      </c>
      <c r="AT186" t="s">
        <v>101</v>
      </c>
      <c r="AU186" t="s">
        <v>81</v>
      </c>
      <c r="AV186" t="s">
        <v>81</v>
      </c>
      <c r="AW186" t="s">
        <v>102</v>
      </c>
      <c r="AX186" t="s">
        <v>103</v>
      </c>
      <c r="AY186" t="s">
        <v>317</v>
      </c>
      <c r="AZ186" t="s">
        <v>317</v>
      </c>
      <c r="BA186" t="s">
        <v>234</v>
      </c>
      <c r="BB186" t="s">
        <v>106</v>
      </c>
      <c r="BC186" t="s">
        <v>81</v>
      </c>
      <c r="BD186" t="s">
        <v>81</v>
      </c>
      <c r="BE186" t="s">
        <v>81</v>
      </c>
      <c r="BF186" t="s">
        <v>81</v>
      </c>
      <c r="BG186" t="s">
        <v>1101</v>
      </c>
      <c r="BH186" t="s">
        <v>687</v>
      </c>
      <c r="BI186" t="s">
        <v>81</v>
      </c>
      <c r="BJ186" t="s">
        <v>2545</v>
      </c>
      <c r="BK186" s="312" t="str">
        <f>HYPERLINK("http://dx.doi.org/10.20472/ES.2017.6.2.003","http://dx.doi.org/10.20472/ES.2017.6.2.003")</f>
        <v>http://dx.doi.org/10.20472/ES.2017.6.2.003</v>
      </c>
      <c r="BL186" t="s">
        <v>81</v>
      </c>
      <c r="BM186" t="s">
        <v>81</v>
      </c>
      <c r="BN186" t="s">
        <v>137</v>
      </c>
      <c r="BO186" t="s">
        <v>111</v>
      </c>
      <c r="BP186" t="s">
        <v>112</v>
      </c>
      <c r="BQ186" t="s">
        <v>321</v>
      </c>
      <c r="BR186" t="s">
        <v>81</v>
      </c>
      <c r="BS186" t="s">
        <v>2546</v>
      </c>
      <c r="BT186" s="313" t="str">
        <f>HYPERLINK("https://www.webofscience.com/wos/woscc/full-record/WOS:000423929800003","View Record in Web of Science")</f>
        <v>View Record in Web of Science</v>
      </c>
      <c r="BU186" t="s">
        <v>513</v>
      </c>
      <c r="BV186" t="s">
        <v>81</v>
      </c>
      <c r="BW186" t="s">
        <v>81</v>
      </c>
      <c r="BX186" t="s">
        <v>116</v>
      </c>
    </row>
    <row r="187" spans="1:76" x14ac:dyDescent="0.25">
      <c r="A187" t="s">
        <v>77</v>
      </c>
      <c r="B187" t="s">
        <v>77</v>
      </c>
      <c r="C187" t="s">
        <v>77</v>
      </c>
      <c r="D187" t="s">
        <v>77</v>
      </c>
      <c r="E187" t="s">
        <v>2547</v>
      </c>
      <c r="F187" t="s">
        <v>2548</v>
      </c>
      <c r="G187" t="s">
        <v>2549</v>
      </c>
      <c r="H187" t="s">
        <v>81</v>
      </c>
      <c r="I187" t="s">
        <v>82</v>
      </c>
      <c r="J187" t="s">
        <v>2550</v>
      </c>
      <c r="K187" t="s">
        <v>2551</v>
      </c>
      <c r="L187" t="s">
        <v>2552</v>
      </c>
      <c r="M187" t="s">
        <v>2553</v>
      </c>
      <c r="N187" t="s">
        <v>2554</v>
      </c>
      <c r="O187" t="s">
        <v>2555</v>
      </c>
      <c r="P187" t="s">
        <v>2556</v>
      </c>
      <c r="Q187" t="s">
        <v>87</v>
      </c>
      <c r="R187" t="s">
        <v>81</v>
      </c>
      <c r="S187" t="s">
        <v>81</v>
      </c>
      <c r="T187" t="s">
        <v>81</v>
      </c>
      <c r="U187" t="s">
        <v>81</v>
      </c>
      <c r="V187" t="s">
        <v>2557</v>
      </c>
      <c r="W187" t="s">
        <v>89</v>
      </c>
      <c r="X187" t="s">
        <v>81</v>
      </c>
      <c r="Y187" t="s">
        <v>81</v>
      </c>
      <c r="Z187" t="s">
        <v>90</v>
      </c>
      <c r="AA187" t="s">
        <v>91</v>
      </c>
      <c r="AB187" t="s">
        <v>81</v>
      </c>
      <c r="AC187" t="s">
        <v>81</v>
      </c>
      <c r="AD187" t="s">
        <v>81</v>
      </c>
      <c r="AE187" t="s">
        <v>81</v>
      </c>
      <c r="AF187" t="s">
        <v>81</v>
      </c>
      <c r="AG187" t="s">
        <v>2558</v>
      </c>
      <c r="AH187" t="s">
        <v>2559</v>
      </c>
      <c r="AI187" t="s">
        <v>2279</v>
      </c>
      <c r="AJ187" t="s">
        <v>2280</v>
      </c>
      <c r="AK187" t="s">
        <v>81</v>
      </c>
      <c r="AL187" t="s">
        <v>467</v>
      </c>
      <c r="AM187" s="455">
        <v>1</v>
      </c>
      <c r="AN187" s="455">
        <v>2</v>
      </c>
      <c r="AO187" t="s">
        <v>77</v>
      </c>
      <c r="AP187" t="s">
        <v>110</v>
      </c>
      <c r="AQ187" t="s">
        <v>131</v>
      </c>
      <c r="AR187" t="s">
        <v>132</v>
      </c>
      <c r="AS187" t="s">
        <v>133</v>
      </c>
      <c r="AT187" t="s">
        <v>81</v>
      </c>
      <c r="AU187" t="s">
        <v>101</v>
      </c>
      <c r="AV187" t="s">
        <v>81</v>
      </c>
      <c r="AW187" t="s">
        <v>102</v>
      </c>
      <c r="AX187" t="s">
        <v>103</v>
      </c>
      <c r="AY187" t="s">
        <v>317</v>
      </c>
      <c r="AZ187" t="s">
        <v>317</v>
      </c>
      <c r="BA187" t="s">
        <v>234</v>
      </c>
      <c r="BB187" t="s">
        <v>106</v>
      </c>
      <c r="BC187" t="s">
        <v>81</v>
      </c>
      <c r="BD187" t="s">
        <v>81</v>
      </c>
      <c r="BE187" t="s">
        <v>81</v>
      </c>
      <c r="BF187" t="s">
        <v>81</v>
      </c>
      <c r="BG187" t="s">
        <v>233</v>
      </c>
      <c r="BH187" t="s">
        <v>399</v>
      </c>
      <c r="BI187" t="s">
        <v>81</v>
      </c>
      <c r="BJ187" t="s">
        <v>2560</v>
      </c>
      <c r="BK187" s="314" t="str">
        <f>HYPERLINK("http://dx.doi.org/10.20472/ES.2017.6.2.004","http://dx.doi.org/10.20472/ES.2017.6.2.004")</f>
        <v>http://dx.doi.org/10.20472/ES.2017.6.2.004</v>
      </c>
      <c r="BL187" t="s">
        <v>81</v>
      </c>
      <c r="BM187" t="s">
        <v>81</v>
      </c>
      <c r="BN187" t="s">
        <v>97</v>
      </c>
      <c r="BO187" t="s">
        <v>111</v>
      </c>
      <c r="BP187" t="s">
        <v>112</v>
      </c>
      <c r="BQ187" t="s">
        <v>321</v>
      </c>
      <c r="BR187" t="s">
        <v>81</v>
      </c>
      <c r="BS187" t="s">
        <v>2561</v>
      </c>
      <c r="BT187" s="315" t="str">
        <f>HYPERLINK("https://www.webofscience.com/wos/woscc/full-record/WOS:000423929800004","View Record in Web of Science")</f>
        <v>View Record in Web of Science</v>
      </c>
      <c r="BU187" t="s">
        <v>115</v>
      </c>
      <c r="BV187" t="s">
        <v>81</v>
      </c>
      <c r="BW187" t="s">
        <v>81</v>
      </c>
      <c r="BX187" t="s">
        <v>116</v>
      </c>
    </row>
    <row r="188" spans="1:76" x14ac:dyDescent="0.25">
      <c r="A188" t="s">
        <v>77</v>
      </c>
      <c r="B188" t="s">
        <v>117</v>
      </c>
      <c r="C188" t="s">
        <v>77</v>
      </c>
      <c r="D188" t="s">
        <v>77</v>
      </c>
      <c r="E188" t="s">
        <v>774</v>
      </c>
      <c r="F188" t="s">
        <v>2562</v>
      </c>
      <c r="G188" t="s">
        <v>776</v>
      </c>
      <c r="H188" t="s">
        <v>81</v>
      </c>
      <c r="I188" t="s">
        <v>82</v>
      </c>
      <c r="J188" t="s">
        <v>777</v>
      </c>
      <c r="K188" t="s">
        <v>778</v>
      </c>
      <c r="L188" t="s">
        <v>81</v>
      </c>
      <c r="M188" t="s">
        <v>81</v>
      </c>
      <c r="N188" t="s">
        <v>81</v>
      </c>
      <c r="O188" t="s">
        <v>779</v>
      </c>
      <c r="P188" t="s">
        <v>780</v>
      </c>
      <c r="Q188" t="s">
        <v>87</v>
      </c>
      <c r="R188" t="s">
        <v>81</v>
      </c>
      <c r="S188" t="s">
        <v>81</v>
      </c>
      <c r="T188" t="s">
        <v>81</v>
      </c>
      <c r="U188" t="s">
        <v>81</v>
      </c>
      <c r="V188" t="s">
        <v>2563</v>
      </c>
      <c r="W188" t="s">
        <v>89</v>
      </c>
      <c r="X188" t="s">
        <v>81</v>
      </c>
      <c r="Y188" t="s">
        <v>81</v>
      </c>
      <c r="Z188" t="s">
        <v>90</v>
      </c>
      <c r="AA188" t="s">
        <v>91</v>
      </c>
      <c r="AB188" t="s">
        <v>81</v>
      </c>
      <c r="AC188" t="s">
        <v>81</v>
      </c>
      <c r="AD188" t="s">
        <v>81</v>
      </c>
      <c r="AE188" t="s">
        <v>81</v>
      </c>
      <c r="AF188" t="s">
        <v>81</v>
      </c>
      <c r="AG188" t="s">
        <v>2564</v>
      </c>
      <c r="AH188" t="s">
        <v>2565</v>
      </c>
      <c r="AI188" t="s">
        <v>2566</v>
      </c>
      <c r="AJ188" t="s">
        <v>785</v>
      </c>
      <c r="AK188" t="s">
        <v>81</v>
      </c>
      <c r="AL188" t="s">
        <v>715</v>
      </c>
      <c r="AM188" s="455">
        <v>18</v>
      </c>
      <c r="AN188" s="455">
        <v>30</v>
      </c>
      <c r="AO188" t="s">
        <v>96</v>
      </c>
      <c r="AP188" t="s">
        <v>213</v>
      </c>
      <c r="AQ188" t="s">
        <v>154</v>
      </c>
      <c r="AR188" t="s">
        <v>155</v>
      </c>
      <c r="AS188" t="s">
        <v>156</v>
      </c>
      <c r="AT188" t="s">
        <v>101</v>
      </c>
      <c r="AU188" t="s">
        <v>81</v>
      </c>
      <c r="AV188" t="s">
        <v>81</v>
      </c>
      <c r="AW188" t="s">
        <v>102</v>
      </c>
      <c r="AX188" t="s">
        <v>103</v>
      </c>
      <c r="AY188" t="s">
        <v>317</v>
      </c>
      <c r="AZ188" t="s">
        <v>317</v>
      </c>
      <c r="BA188" t="s">
        <v>234</v>
      </c>
      <c r="BB188" t="s">
        <v>106</v>
      </c>
      <c r="BC188" t="s">
        <v>81</v>
      </c>
      <c r="BD188" t="s">
        <v>81</v>
      </c>
      <c r="BE188" t="s">
        <v>81</v>
      </c>
      <c r="BF188" t="s">
        <v>81</v>
      </c>
      <c r="BG188" t="s">
        <v>1100</v>
      </c>
      <c r="BH188" t="s">
        <v>2567</v>
      </c>
      <c r="BI188" t="s">
        <v>81</v>
      </c>
      <c r="BJ188" t="s">
        <v>2568</v>
      </c>
      <c r="BK188" s="316" t="str">
        <f>HYPERLINK("http://dx.doi.org/10.20472/ES.2017.6.2.006","http://dx.doi.org/10.20472/ES.2017.6.2.006")</f>
        <v>http://dx.doi.org/10.20472/ES.2017.6.2.006</v>
      </c>
      <c r="BL188" t="s">
        <v>81</v>
      </c>
      <c r="BM188" t="s">
        <v>81</v>
      </c>
      <c r="BN188" t="s">
        <v>385</v>
      </c>
      <c r="BO188" t="s">
        <v>111</v>
      </c>
      <c r="BP188" t="s">
        <v>112</v>
      </c>
      <c r="BQ188" t="s">
        <v>321</v>
      </c>
      <c r="BR188" t="s">
        <v>81</v>
      </c>
      <c r="BS188" t="s">
        <v>2569</v>
      </c>
      <c r="BT188" s="317" t="str">
        <f>HYPERLINK("https://www.webofscience.com/wos/woscc/full-record/WOS:000423929800006","View Record in Web of Science")</f>
        <v>View Record in Web of Science</v>
      </c>
      <c r="BU188" t="s">
        <v>115</v>
      </c>
      <c r="BV188" t="s">
        <v>81</v>
      </c>
      <c r="BW188" t="s">
        <v>81</v>
      </c>
      <c r="BX188" t="s">
        <v>116</v>
      </c>
    </row>
    <row r="189" spans="1:76" x14ac:dyDescent="0.25">
      <c r="A189" t="s">
        <v>77</v>
      </c>
      <c r="B189" t="s">
        <v>77</v>
      </c>
      <c r="C189" t="s">
        <v>77</v>
      </c>
      <c r="D189" t="s">
        <v>77</v>
      </c>
      <c r="E189" t="s">
        <v>2570</v>
      </c>
      <c r="F189" t="s">
        <v>2571</v>
      </c>
      <c r="G189" t="s">
        <v>2572</v>
      </c>
      <c r="H189" t="s">
        <v>81</v>
      </c>
      <c r="I189" t="s">
        <v>82</v>
      </c>
      <c r="J189" t="s">
        <v>2573</v>
      </c>
      <c r="K189" t="s">
        <v>2574</v>
      </c>
      <c r="L189" t="s">
        <v>81</v>
      </c>
      <c r="M189" t="s">
        <v>81</v>
      </c>
      <c r="N189" t="s">
        <v>81</v>
      </c>
      <c r="O189" t="s">
        <v>2575</v>
      </c>
      <c r="P189" t="s">
        <v>2576</v>
      </c>
      <c r="Q189" t="s">
        <v>87</v>
      </c>
      <c r="R189" t="s">
        <v>81</v>
      </c>
      <c r="S189" t="s">
        <v>81</v>
      </c>
      <c r="T189" t="s">
        <v>81</v>
      </c>
      <c r="U189" t="s">
        <v>81</v>
      </c>
      <c r="V189" t="s">
        <v>2577</v>
      </c>
      <c r="W189" t="s">
        <v>89</v>
      </c>
      <c r="X189" t="s">
        <v>81</v>
      </c>
      <c r="Y189" t="s">
        <v>81</v>
      </c>
      <c r="Z189" t="s">
        <v>90</v>
      </c>
      <c r="AA189" t="s">
        <v>91</v>
      </c>
      <c r="AB189" t="s">
        <v>81</v>
      </c>
      <c r="AC189" t="s">
        <v>81</v>
      </c>
      <c r="AD189" t="s">
        <v>81</v>
      </c>
      <c r="AE189" t="s">
        <v>81</v>
      </c>
      <c r="AF189" t="s">
        <v>81</v>
      </c>
      <c r="AG189" t="s">
        <v>2578</v>
      </c>
      <c r="AH189" t="s">
        <v>81</v>
      </c>
      <c r="AI189" t="s">
        <v>81</v>
      </c>
      <c r="AJ189" t="s">
        <v>81</v>
      </c>
      <c r="AK189" t="s">
        <v>81</v>
      </c>
      <c r="AL189" t="s">
        <v>172</v>
      </c>
      <c r="AM189" s="455">
        <v>2</v>
      </c>
      <c r="AN189" s="455">
        <v>2</v>
      </c>
      <c r="AO189" t="s">
        <v>77</v>
      </c>
      <c r="AP189" t="s">
        <v>96</v>
      </c>
      <c r="AQ189" t="s">
        <v>154</v>
      </c>
      <c r="AR189" t="s">
        <v>155</v>
      </c>
      <c r="AS189" t="s">
        <v>156</v>
      </c>
      <c r="AT189" t="s">
        <v>101</v>
      </c>
      <c r="AU189" t="s">
        <v>81</v>
      </c>
      <c r="AV189" t="s">
        <v>81</v>
      </c>
      <c r="AW189" t="s">
        <v>102</v>
      </c>
      <c r="AX189" t="s">
        <v>103</v>
      </c>
      <c r="AY189" t="s">
        <v>333</v>
      </c>
      <c r="AZ189" t="s">
        <v>333</v>
      </c>
      <c r="BA189" t="s">
        <v>117</v>
      </c>
      <c r="BB189" t="s">
        <v>135</v>
      </c>
      <c r="BC189" t="s">
        <v>81</v>
      </c>
      <c r="BD189" t="s">
        <v>81</v>
      </c>
      <c r="BE189" t="s">
        <v>81</v>
      </c>
      <c r="BF189" t="s">
        <v>81</v>
      </c>
      <c r="BG189" t="s">
        <v>96</v>
      </c>
      <c r="BH189" t="s">
        <v>467</v>
      </c>
      <c r="BI189" t="s">
        <v>81</v>
      </c>
      <c r="BJ189" t="s">
        <v>81</v>
      </c>
      <c r="BK189" t="s">
        <v>81</v>
      </c>
      <c r="BL189" t="s">
        <v>81</v>
      </c>
      <c r="BM189" t="s">
        <v>81</v>
      </c>
      <c r="BN189" t="s">
        <v>467</v>
      </c>
      <c r="BO189" t="s">
        <v>111</v>
      </c>
      <c r="BP189" t="s">
        <v>112</v>
      </c>
      <c r="BQ189" t="s">
        <v>556</v>
      </c>
      <c r="BR189" t="s">
        <v>81</v>
      </c>
      <c r="BS189" t="s">
        <v>2579</v>
      </c>
      <c r="BT189" s="318" t="str">
        <f>HYPERLINK("https://www.webofscience.com/wos/woscc/full-record/WOS:000218860900001","View Record in Web of Science")</f>
        <v>View Record in Web of Science</v>
      </c>
      <c r="BU189" t="s">
        <v>81</v>
      </c>
      <c r="BV189" t="s">
        <v>81</v>
      </c>
      <c r="BW189" t="s">
        <v>81</v>
      </c>
      <c r="BX189" t="s">
        <v>116</v>
      </c>
    </row>
    <row r="190" spans="1:76" x14ac:dyDescent="0.25">
      <c r="A190" t="s">
        <v>77</v>
      </c>
      <c r="B190" t="s">
        <v>77</v>
      </c>
      <c r="C190" t="s">
        <v>77</v>
      </c>
      <c r="D190" t="s">
        <v>77</v>
      </c>
      <c r="E190" t="s">
        <v>2580</v>
      </c>
      <c r="F190" t="s">
        <v>2581</v>
      </c>
      <c r="G190" t="s">
        <v>2582</v>
      </c>
      <c r="H190" t="s">
        <v>81</v>
      </c>
      <c r="I190" t="s">
        <v>82</v>
      </c>
      <c r="J190" t="s">
        <v>2583</v>
      </c>
      <c r="K190" t="s">
        <v>2584</v>
      </c>
      <c r="L190" t="s">
        <v>81</v>
      </c>
      <c r="M190" t="s">
        <v>81</v>
      </c>
      <c r="N190" t="s">
        <v>81</v>
      </c>
      <c r="O190" t="s">
        <v>2585</v>
      </c>
      <c r="P190" t="s">
        <v>2586</v>
      </c>
      <c r="Q190" t="s">
        <v>87</v>
      </c>
      <c r="R190" t="s">
        <v>81</v>
      </c>
      <c r="S190" t="s">
        <v>81</v>
      </c>
      <c r="T190" t="s">
        <v>81</v>
      </c>
      <c r="U190" t="s">
        <v>81</v>
      </c>
      <c r="V190" t="s">
        <v>2587</v>
      </c>
      <c r="W190" t="s">
        <v>89</v>
      </c>
      <c r="X190" t="s">
        <v>81</v>
      </c>
      <c r="Y190" t="s">
        <v>81</v>
      </c>
      <c r="Z190" t="s">
        <v>90</v>
      </c>
      <c r="AA190" t="s">
        <v>91</v>
      </c>
      <c r="AB190" t="s">
        <v>81</v>
      </c>
      <c r="AC190" t="s">
        <v>81</v>
      </c>
      <c r="AD190" t="s">
        <v>81</v>
      </c>
      <c r="AE190" t="s">
        <v>81</v>
      </c>
      <c r="AF190" t="s">
        <v>81</v>
      </c>
      <c r="AG190" t="s">
        <v>2588</v>
      </c>
      <c r="AH190" t="s">
        <v>81</v>
      </c>
      <c r="AI190" t="s">
        <v>81</v>
      </c>
      <c r="AJ190" t="s">
        <v>81</v>
      </c>
      <c r="AK190" t="s">
        <v>81</v>
      </c>
      <c r="AL190" t="s">
        <v>218</v>
      </c>
      <c r="AM190" s="455">
        <v>0</v>
      </c>
      <c r="AN190" s="455">
        <v>0</v>
      </c>
      <c r="AO190" t="s">
        <v>77</v>
      </c>
      <c r="AP190" t="s">
        <v>77</v>
      </c>
      <c r="AQ190" t="s">
        <v>154</v>
      </c>
      <c r="AR190" t="s">
        <v>155</v>
      </c>
      <c r="AS190" t="s">
        <v>156</v>
      </c>
      <c r="AT190" t="s">
        <v>101</v>
      </c>
      <c r="AU190" t="s">
        <v>81</v>
      </c>
      <c r="AV190" t="s">
        <v>81</v>
      </c>
      <c r="AW190" t="s">
        <v>102</v>
      </c>
      <c r="AX190" t="s">
        <v>103</v>
      </c>
      <c r="AY190" t="s">
        <v>333</v>
      </c>
      <c r="AZ190" t="s">
        <v>333</v>
      </c>
      <c r="BA190" t="s">
        <v>117</v>
      </c>
      <c r="BB190" t="s">
        <v>96</v>
      </c>
      <c r="BC190" t="s">
        <v>81</v>
      </c>
      <c r="BD190" t="s">
        <v>81</v>
      </c>
      <c r="BE190" t="s">
        <v>81</v>
      </c>
      <c r="BF190" t="s">
        <v>81</v>
      </c>
      <c r="BG190" t="s">
        <v>267</v>
      </c>
      <c r="BH190" t="s">
        <v>168</v>
      </c>
      <c r="BI190" t="s">
        <v>81</v>
      </c>
      <c r="BJ190" t="s">
        <v>81</v>
      </c>
      <c r="BK190" t="s">
        <v>81</v>
      </c>
      <c r="BL190" t="s">
        <v>81</v>
      </c>
      <c r="BM190" t="s">
        <v>81</v>
      </c>
      <c r="BN190" t="s">
        <v>153</v>
      </c>
      <c r="BO190" t="s">
        <v>111</v>
      </c>
      <c r="BP190" t="s">
        <v>112</v>
      </c>
      <c r="BQ190" t="s">
        <v>336</v>
      </c>
      <c r="BR190" t="s">
        <v>81</v>
      </c>
      <c r="BS190" t="s">
        <v>2589</v>
      </c>
      <c r="BT190" s="319" t="str">
        <f>HYPERLINK("https://www.webofscience.com/wos/woscc/full-record/WOS:000218856900003","View Record in Web of Science")</f>
        <v>View Record in Web of Science</v>
      </c>
      <c r="BU190" t="s">
        <v>81</v>
      </c>
      <c r="BV190" t="s">
        <v>81</v>
      </c>
      <c r="BW190" t="s">
        <v>81</v>
      </c>
      <c r="BX190" t="s">
        <v>116</v>
      </c>
    </row>
    <row r="191" spans="1:76" x14ac:dyDescent="0.25">
      <c r="A191" t="s">
        <v>77</v>
      </c>
      <c r="B191" t="s">
        <v>77</v>
      </c>
      <c r="C191" t="s">
        <v>96</v>
      </c>
      <c r="D191" t="s">
        <v>77</v>
      </c>
      <c r="E191" t="s">
        <v>2590</v>
      </c>
      <c r="F191" t="s">
        <v>2591</v>
      </c>
      <c r="G191" t="s">
        <v>2592</v>
      </c>
      <c r="H191" t="s">
        <v>81</v>
      </c>
      <c r="I191" t="s">
        <v>82</v>
      </c>
      <c r="J191" t="s">
        <v>2593</v>
      </c>
      <c r="K191" t="s">
        <v>2594</v>
      </c>
      <c r="L191" t="s">
        <v>81</v>
      </c>
      <c r="M191" t="s">
        <v>81</v>
      </c>
      <c r="N191" t="s">
        <v>81</v>
      </c>
      <c r="O191" t="s">
        <v>2595</v>
      </c>
      <c r="P191" t="s">
        <v>2596</v>
      </c>
      <c r="Q191" t="s">
        <v>87</v>
      </c>
      <c r="R191" t="s">
        <v>81</v>
      </c>
      <c r="S191" t="s">
        <v>81</v>
      </c>
      <c r="T191" t="s">
        <v>81</v>
      </c>
      <c r="U191" t="s">
        <v>81</v>
      </c>
      <c r="V191" t="s">
        <v>2597</v>
      </c>
      <c r="W191" t="s">
        <v>89</v>
      </c>
      <c r="X191" t="s">
        <v>81</v>
      </c>
      <c r="Y191" t="s">
        <v>81</v>
      </c>
      <c r="Z191" t="s">
        <v>90</v>
      </c>
      <c r="AA191" t="s">
        <v>91</v>
      </c>
      <c r="AB191" t="s">
        <v>81</v>
      </c>
      <c r="AC191" t="s">
        <v>81</v>
      </c>
      <c r="AD191" t="s">
        <v>81</v>
      </c>
      <c r="AE191" t="s">
        <v>81</v>
      </c>
      <c r="AF191" t="s">
        <v>81</v>
      </c>
      <c r="AG191" t="s">
        <v>2598</v>
      </c>
      <c r="AH191" t="s">
        <v>2599</v>
      </c>
      <c r="AI191" t="s">
        <v>2600</v>
      </c>
      <c r="AJ191" t="s">
        <v>2601</v>
      </c>
      <c r="AK191" t="s">
        <v>81</v>
      </c>
      <c r="AL191" t="s">
        <v>828</v>
      </c>
      <c r="AM191" s="455">
        <v>6</v>
      </c>
      <c r="AN191" s="455">
        <v>6</v>
      </c>
      <c r="AO191" t="s">
        <v>106</v>
      </c>
      <c r="AP191" t="s">
        <v>135</v>
      </c>
      <c r="AQ191" t="s">
        <v>98</v>
      </c>
      <c r="AR191" t="s">
        <v>99</v>
      </c>
      <c r="AS191" t="s">
        <v>100</v>
      </c>
      <c r="AT191" t="s">
        <v>81</v>
      </c>
      <c r="AU191" t="s">
        <v>101</v>
      </c>
      <c r="AV191" t="s">
        <v>81</v>
      </c>
      <c r="AW191" t="s">
        <v>102</v>
      </c>
      <c r="AX191" t="s">
        <v>103</v>
      </c>
      <c r="AY191" t="s">
        <v>190</v>
      </c>
      <c r="AZ191" t="s">
        <v>190</v>
      </c>
      <c r="BA191" t="s">
        <v>97</v>
      </c>
      <c r="BB191" t="s">
        <v>96</v>
      </c>
      <c r="BC191" t="s">
        <v>81</v>
      </c>
      <c r="BD191" t="s">
        <v>81</v>
      </c>
      <c r="BE191" t="s">
        <v>81</v>
      </c>
      <c r="BF191" t="s">
        <v>81</v>
      </c>
      <c r="BG191" t="s">
        <v>2602</v>
      </c>
      <c r="BH191" t="s">
        <v>2603</v>
      </c>
      <c r="BI191" t="s">
        <v>81</v>
      </c>
      <c r="BJ191" t="s">
        <v>2604</v>
      </c>
      <c r="BK191" s="320" t="str">
        <f>HYPERLINK("http://dx.doi.org/10.31181/ijes1412025202","http://dx.doi.org/10.31181/ijes1412025202")</f>
        <v>http://dx.doi.org/10.31181/ijes1412025202</v>
      </c>
      <c r="BL191" t="s">
        <v>81</v>
      </c>
      <c r="BM191" t="s">
        <v>81</v>
      </c>
      <c r="BN191" t="s">
        <v>567</v>
      </c>
      <c r="BO191" t="s">
        <v>111</v>
      </c>
      <c r="BP191" t="s">
        <v>112</v>
      </c>
      <c r="BQ191" t="s">
        <v>439</v>
      </c>
      <c r="BR191" t="s">
        <v>81</v>
      </c>
      <c r="BS191" t="s">
        <v>2605</v>
      </c>
      <c r="BT191" s="321" t="str">
        <f>HYPERLINK("https://www.webofscience.com/wos/woscc/full-record/WOS:001538556800002","View Record in Web of Science")</f>
        <v>View Record in Web of Science</v>
      </c>
      <c r="BU191" t="s">
        <v>115</v>
      </c>
      <c r="BV191" t="s">
        <v>81</v>
      </c>
      <c r="BW191" t="s">
        <v>81</v>
      </c>
      <c r="BX191" t="s">
        <v>116</v>
      </c>
    </row>
    <row r="192" spans="1:76" x14ac:dyDescent="0.25">
      <c r="A192" t="s">
        <v>77</v>
      </c>
      <c r="B192" t="s">
        <v>77</v>
      </c>
      <c r="C192" t="s">
        <v>77</v>
      </c>
      <c r="D192" t="s">
        <v>77</v>
      </c>
      <c r="E192" t="s">
        <v>2606</v>
      </c>
      <c r="F192" t="s">
        <v>2607</v>
      </c>
      <c r="G192" t="s">
        <v>2608</v>
      </c>
      <c r="H192" t="s">
        <v>81</v>
      </c>
      <c r="I192" t="s">
        <v>82</v>
      </c>
      <c r="J192" t="s">
        <v>2609</v>
      </c>
      <c r="K192" t="s">
        <v>2610</v>
      </c>
      <c r="L192" t="s">
        <v>2611</v>
      </c>
      <c r="M192" t="s">
        <v>2612</v>
      </c>
      <c r="N192" t="s">
        <v>2613</v>
      </c>
      <c r="O192" t="s">
        <v>2614</v>
      </c>
      <c r="P192" t="s">
        <v>2615</v>
      </c>
      <c r="Q192" t="s">
        <v>87</v>
      </c>
      <c r="R192" t="s">
        <v>81</v>
      </c>
      <c r="S192" t="s">
        <v>81</v>
      </c>
      <c r="T192" t="s">
        <v>81</v>
      </c>
      <c r="U192" t="s">
        <v>81</v>
      </c>
      <c r="V192" t="s">
        <v>2616</v>
      </c>
      <c r="W192" t="s">
        <v>89</v>
      </c>
      <c r="X192" t="s">
        <v>81</v>
      </c>
      <c r="Y192" t="s">
        <v>81</v>
      </c>
      <c r="Z192" t="s">
        <v>90</v>
      </c>
      <c r="AA192" t="s">
        <v>91</v>
      </c>
      <c r="AB192" t="s">
        <v>81</v>
      </c>
      <c r="AC192" t="s">
        <v>81</v>
      </c>
      <c r="AD192" t="s">
        <v>81</v>
      </c>
      <c r="AE192" t="s">
        <v>81</v>
      </c>
      <c r="AF192" t="s">
        <v>81</v>
      </c>
      <c r="AG192" t="s">
        <v>2617</v>
      </c>
      <c r="AH192" t="s">
        <v>81</v>
      </c>
      <c r="AI192" t="s">
        <v>81</v>
      </c>
      <c r="AJ192" t="s">
        <v>81</v>
      </c>
      <c r="AK192" t="s">
        <v>81</v>
      </c>
      <c r="AL192" t="s">
        <v>127</v>
      </c>
      <c r="AM192" s="455">
        <v>3</v>
      </c>
      <c r="AN192" s="455">
        <v>4</v>
      </c>
      <c r="AO192" t="s">
        <v>77</v>
      </c>
      <c r="AP192" t="s">
        <v>543</v>
      </c>
      <c r="AQ192" t="s">
        <v>131</v>
      </c>
      <c r="AR192" t="s">
        <v>132</v>
      </c>
      <c r="AS192" t="s">
        <v>133</v>
      </c>
      <c r="AT192" t="s">
        <v>81</v>
      </c>
      <c r="AU192" t="s">
        <v>101</v>
      </c>
      <c r="AV192" t="s">
        <v>81</v>
      </c>
      <c r="AW192" t="s">
        <v>102</v>
      </c>
      <c r="AX192" t="s">
        <v>103</v>
      </c>
      <c r="AY192" t="s">
        <v>214</v>
      </c>
      <c r="AZ192" t="s">
        <v>214</v>
      </c>
      <c r="BA192" t="s">
        <v>213</v>
      </c>
      <c r="BB192" t="s">
        <v>96</v>
      </c>
      <c r="BC192" t="s">
        <v>81</v>
      </c>
      <c r="BD192" t="s">
        <v>81</v>
      </c>
      <c r="BE192" t="s">
        <v>81</v>
      </c>
      <c r="BF192" t="s">
        <v>81</v>
      </c>
      <c r="BG192" t="s">
        <v>96</v>
      </c>
      <c r="BH192" t="s">
        <v>157</v>
      </c>
      <c r="BI192" t="s">
        <v>81</v>
      </c>
      <c r="BJ192" t="s">
        <v>81</v>
      </c>
      <c r="BK192" t="s">
        <v>81</v>
      </c>
      <c r="BL192" t="s">
        <v>81</v>
      </c>
      <c r="BM192" t="s">
        <v>81</v>
      </c>
      <c r="BN192" t="s">
        <v>157</v>
      </c>
      <c r="BO192" t="s">
        <v>111</v>
      </c>
      <c r="BP192" t="s">
        <v>112</v>
      </c>
      <c r="BQ192" t="s">
        <v>468</v>
      </c>
      <c r="BR192" t="s">
        <v>81</v>
      </c>
      <c r="BS192" t="s">
        <v>2618</v>
      </c>
      <c r="BT192" s="322" t="str">
        <f>HYPERLINK("https://www.webofscience.com/wos/woscc/full-record/WOS:000791160500001","View Record in Web of Science")</f>
        <v>View Record in Web of Science</v>
      </c>
      <c r="BU192" t="s">
        <v>81</v>
      </c>
      <c r="BV192" t="s">
        <v>81</v>
      </c>
      <c r="BW192" t="s">
        <v>81</v>
      </c>
      <c r="BX192" t="s">
        <v>116</v>
      </c>
    </row>
    <row r="193" spans="1:76" x14ac:dyDescent="0.25">
      <c r="A193" t="s">
        <v>77</v>
      </c>
      <c r="B193" t="s">
        <v>77</v>
      </c>
      <c r="C193" t="s">
        <v>77</v>
      </c>
      <c r="D193" t="s">
        <v>77</v>
      </c>
      <c r="E193" t="s">
        <v>2619</v>
      </c>
      <c r="F193" t="s">
        <v>2620</v>
      </c>
      <c r="G193" t="s">
        <v>2621</v>
      </c>
      <c r="H193" t="s">
        <v>81</v>
      </c>
      <c r="I193" t="s">
        <v>82</v>
      </c>
      <c r="J193" t="s">
        <v>2622</v>
      </c>
      <c r="K193" t="s">
        <v>2623</v>
      </c>
      <c r="L193" t="s">
        <v>81</v>
      </c>
      <c r="M193" t="s">
        <v>81</v>
      </c>
      <c r="N193" t="s">
        <v>81</v>
      </c>
      <c r="O193" t="s">
        <v>2624</v>
      </c>
      <c r="P193" t="s">
        <v>81</v>
      </c>
      <c r="Q193" t="s">
        <v>87</v>
      </c>
      <c r="R193" t="s">
        <v>81</v>
      </c>
      <c r="S193" t="s">
        <v>81</v>
      </c>
      <c r="T193" t="s">
        <v>81</v>
      </c>
      <c r="U193" t="s">
        <v>81</v>
      </c>
      <c r="V193" t="s">
        <v>2625</v>
      </c>
      <c r="W193" t="s">
        <v>89</v>
      </c>
      <c r="X193" t="s">
        <v>81</v>
      </c>
      <c r="Y193" t="s">
        <v>81</v>
      </c>
      <c r="Z193" t="s">
        <v>90</v>
      </c>
      <c r="AA193" t="s">
        <v>91</v>
      </c>
      <c r="AB193" t="s">
        <v>81</v>
      </c>
      <c r="AC193" t="s">
        <v>81</v>
      </c>
      <c r="AD193" t="s">
        <v>81</v>
      </c>
      <c r="AE193" t="s">
        <v>81</v>
      </c>
      <c r="AF193" t="s">
        <v>81</v>
      </c>
      <c r="AG193" t="s">
        <v>2277</v>
      </c>
      <c r="AH193" t="s">
        <v>2626</v>
      </c>
      <c r="AI193" t="s">
        <v>2279</v>
      </c>
      <c r="AJ193" t="s">
        <v>2627</v>
      </c>
      <c r="AK193" t="s">
        <v>81</v>
      </c>
      <c r="AL193" t="s">
        <v>467</v>
      </c>
      <c r="AM193" s="455">
        <v>5</v>
      </c>
      <c r="AN193" s="455">
        <v>5</v>
      </c>
      <c r="AO193" t="s">
        <v>77</v>
      </c>
      <c r="AP193" t="s">
        <v>105</v>
      </c>
      <c r="AQ193" t="s">
        <v>131</v>
      </c>
      <c r="AR193" t="s">
        <v>132</v>
      </c>
      <c r="AS193" t="s">
        <v>133</v>
      </c>
      <c r="AT193" t="s">
        <v>81</v>
      </c>
      <c r="AU193" t="s">
        <v>101</v>
      </c>
      <c r="AV193" t="s">
        <v>81</v>
      </c>
      <c r="AW193" t="s">
        <v>102</v>
      </c>
      <c r="AX193" t="s">
        <v>103</v>
      </c>
      <c r="AY193" t="s">
        <v>214</v>
      </c>
      <c r="AZ193" t="s">
        <v>214</v>
      </c>
      <c r="BA193" t="s">
        <v>213</v>
      </c>
      <c r="BB193" t="s">
        <v>106</v>
      </c>
      <c r="BC193" t="s">
        <v>81</v>
      </c>
      <c r="BD193" t="s">
        <v>81</v>
      </c>
      <c r="BE193" t="s">
        <v>81</v>
      </c>
      <c r="BF193" t="s">
        <v>81</v>
      </c>
      <c r="BG193" t="s">
        <v>813</v>
      </c>
      <c r="BH193" t="s">
        <v>1390</v>
      </c>
      <c r="BI193" t="s">
        <v>81</v>
      </c>
      <c r="BJ193" t="s">
        <v>2628</v>
      </c>
      <c r="BK193" s="323" t="str">
        <f>HYPERLINK("http://dx.doi.org/10.52950/ES.2022.11.2.006","http://dx.doi.org/10.52950/ES.2022.11.2.006")</f>
        <v>http://dx.doi.org/10.52950/ES.2022.11.2.006</v>
      </c>
      <c r="BL193" t="s">
        <v>81</v>
      </c>
      <c r="BM193" t="s">
        <v>81</v>
      </c>
      <c r="BN193" t="s">
        <v>110</v>
      </c>
      <c r="BO193" t="s">
        <v>111</v>
      </c>
      <c r="BP193" t="s">
        <v>112</v>
      </c>
      <c r="BQ193" t="s">
        <v>219</v>
      </c>
      <c r="BR193" t="s">
        <v>81</v>
      </c>
      <c r="BS193" t="s">
        <v>2629</v>
      </c>
      <c r="BT193" s="324" t="str">
        <f>HYPERLINK("https://www.webofscience.com/wos/woscc/full-record/WOS:000901443200005","View Record in Web of Science")</f>
        <v>View Record in Web of Science</v>
      </c>
      <c r="BU193" t="s">
        <v>115</v>
      </c>
      <c r="BV193" t="s">
        <v>81</v>
      </c>
      <c r="BW193" t="s">
        <v>81</v>
      </c>
      <c r="BX193" t="s">
        <v>116</v>
      </c>
    </row>
    <row r="194" spans="1:76" x14ac:dyDescent="0.25">
      <c r="A194" t="s">
        <v>77</v>
      </c>
      <c r="B194" t="s">
        <v>77</v>
      </c>
      <c r="C194" t="s">
        <v>77</v>
      </c>
      <c r="D194" t="s">
        <v>77</v>
      </c>
      <c r="E194" t="s">
        <v>2630</v>
      </c>
      <c r="F194" t="s">
        <v>2631</v>
      </c>
      <c r="G194" t="s">
        <v>2632</v>
      </c>
      <c r="H194" t="s">
        <v>81</v>
      </c>
      <c r="I194" t="s">
        <v>82</v>
      </c>
      <c r="J194" t="s">
        <v>2633</v>
      </c>
      <c r="K194" t="s">
        <v>2634</v>
      </c>
      <c r="L194" t="s">
        <v>81</v>
      </c>
      <c r="M194" t="s">
        <v>81</v>
      </c>
      <c r="N194" t="s">
        <v>81</v>
      </c>
      <c r="O194" t="s">
        <v>2635</v>
      </c>
      <c r="P194" t="s">
        <v>2636</v>
      </c>
      <c r="Q194" t="s">
        <v>87</v>
      </c>
      <c r="R194" t="s">
        <v>81</v>
      </c>
      <c r="S194" t="s">
        <v>81</v>
      </c>
      <c r="T194" t="s">
        <v>81</v>
      </c>
      <c r="U194" t="s">
        <v>81</v>
      </c>
      <c r="V194" t="s">
        <v>2637</v>
      </c>
      <c r="W194" t="s">
        <v>89</v>
      </c>
      <c r="X194" t="s">
        <v>81</v>
      </c>
      <c r="Y194" t="s">
        <v>81</v>
      </c>
      <c r="Z194" t="s">
        <v>90</v>
      </c>
      <c r="AA194" t="s">
        <v>91</v>
      </c>
      <c r="AB194" t="s">
        <v>81</v>
      </c>
      <c r="AC194" t="s">
        <v>81</v>
      </c>
      <c r="AD194" t="s">
        <v>81</v>
      </c>
      <c r="AE194" t="s">
        <v>81</v>
      </c>
      <c r="AF194" t="s">
        <v>81</v>
      </c>
      <c r="AG194" t="s">
        <v>2638</v>
      </c>
      <c r="AH194" t="s">
        <v>2639</v>
      </c>
      <c r="AI194" t="s">
        <v>81</v>
      </c>
      <c r="AJ194" t="s">
        <v>81</v>
      </c>
      <c r="AK194" t="s">
        <v>81</v>
      </c>
      <c r="AL194" t="s">
        <v>172</v>
      </c>
      <c r="AM194" s="455">
        <v>7</v>
      </c>
      <c r="AN194" s="455">
        <v>12</v>
      </c>
      <c r="AO194" t="s">
        <v>117</v>
      </c>
      <c r="AP194" t="s">
        <v>153</v>
      </c>
      <c r="AQ194" t="s">
        <v>131</v>
      </c>
      <c r="AR194" t="s">
        <v>132</v>
      </c>
      <c r="AS194" t="s">
        <v>133</v>
      </c>
      <c r="AT194" t="s">
        <v>81</v>
      </c>
      <c r="AU194" t="s">
        <v>101</v>
      </c>
      <c r="AV194" t="s">
        <v>81</v>
      </c>
      <c r="AW194" t="s">
        <v>102</v>
      </c>
      <c r="AX194" t="s">
        <v>103</v>
      </c>
      <c r="AY194" t="s">
        <v>214</v>
      </c>
      <c r="AZ194" t="s">
        <v>214</v>
      </c>
      <c r="BA194" t="s">
        <v>213</v>
      </c>
      <c r="BB194" t="s">
        <v>106</v>
      </c>
      <c r="BC194" t="s">
        <v>81</v>
      </c>
      <c r="BD194" t="s">
        <v>81</v>
      </c>
      <c r="BE194" t="s">
        <v>81</v>
      </c>
      <c r="BF194" t="s">
        <v>81</v>
      </c>
      <c r="BG194" t="s">
        <v>2640</v>
      </c>
      <c r="BH194" t="s">
        <v>2641</v>
      </c>
      <c r="BI194" t="s">
        <v>81</v>
      </c>
      <c r="BJ194" t="s">
        <v>2642</v>
      </c>
      <c r="BK194" s="325" t="str">
        <f>HYPERLINK("http://dx.doi.org/10.52950/ES.2022.11.2.010","http://dx.doi.org/10.52950/ES.2022.11.2.010")</f>
        <v>http://dx.doi.org/10.52950/ES.2022.11.2.010</v>
      </c>
      <c r="BL194" t="s">
        <v>81</v>
      </c>
      <c r="BM194" t="s">
        <v>81</v>
      </c>
      <c r="BN194" t="s">
        <v>543</v>
      </c>
      <c r="BO194" t="s">
        <v>111</v>
      </c>
      <c r="BP194" t="s">
        <v>112</v>
      </c>
      <c r="BQ194" t="s">
        <v>219</v>
      </c>
      <c r="BR194" t="s">
        <v>81</v>
      </c>
      <c r="BS194" t="s">
        <v>2643</v>
      </c>
      <c r="BT194" s="326" t="str">
        <f>HYPERLINK("https://www.webofscience.com/wos/woscc/full-record/WOS:000901443200009","View Record in Web of Science")</f>
        <v>View Record in Web of Science</v>
      </c>
      <c r="BU194" t="s">
        <v>513</v>
      </c>
      <c r="BV194" t="s">
        <v>81</v>
      </c>
      <c r="BW194" t="s">
        <v>81</v>
      </c>
      <c r="BX194" t="s">
        <v>116</v>
      </c>
    </row>
    <row r="195" spans="1:76" x14ac:dyDescent="0.25">
      <c r="A195" t="s">
        <v>77</v>
      </c>
      <c r="B195" t="s">
        <v>77</v>
      </c>
      <c r="C195" t="s">
        <v>77</v>
      </c>
      <c r="D195" t="s">
        <v>77</v>
      </c>
      <c r="E195" t="s">
        <v>2644</v>
      </c>
      <c r="F195" t="s">
        <v>2645</v>
      </c>
      <c r="G195" t="s">
        <v>2646</v>
      </c>
      <c r="H195" t="s">
        <v>81</v>
      </c>
      <c r="I195" t="s">
        <v>82</v>
      </c>
      <c r="J195" t="s">
        <v>2647</v>
      </c>
      <c r="K195" t="s">
        <v>2648</v>
      </c>
      <c r="L195" t="s">
        <v>81</v>
      </c>
      <c r="M195" t="s">
        <v>81</v>
      </c>
      <c r="N195" t="s">
        <v>81</v>
      </c>
      <c r="O195" t="s">
        <v>2649</v>
      </c>
      <c r="P195" t="s">
        <v>2650</v>
      </c>
      <c r="Q195" t="s">
        <v>87</v>
      </c>
      <c r="R195" t="s">
        <v>81</v>
      </c>
      <c r="S195" t="s">
        <v>81</v>
      </c>
      <c r="T195" t="s">
        <v>81</v>
      </c>
      <c r="U195" t="s">
        <v>81</v>
      </c>
      <c r="V195" t="s">
        <v>2651</v>
      </c>
      <c r="W195" t="s">
        <v>89</v>
      </c>
      <c r="X195" t="s">
        <v>81</v>
      </c>
      <c r="Y195" t="s">
        <v>81</v>
      </c>
      <c r="Z195" t="s">
        <v>90</v>
      </c>
      <c r="AA195" t="s">
        <v>91</v>
      </c>
      <c r="AB195" t="s">
        <v>81</v>
      </c>
      <c r="AC195" t="s">
        <v>81</v>
      </c>
      <c r="AD195" t="s">
        <v>81</v>
      </c>
      <c r="AE195" t="s">
        <v>81</v>
      </c>
      <c r="AF195" t="s">
        <v>81</v>
      </c>
      <c r="AG195" t="s">
        <v>2652</v>
      </c>
      <c r="AH195" t="s">
        <v>2653</v>
      </c>
      <c r="AI195" t="s">
        <v>2654</v>
      </c>
      <c r="AJ195" t="s">
        <v>2655</v>
      </c>
      <c r="AK195" t="s">
        <v>81</v>
      </c>
      <c r="AL195" t="s">
        <v>528</v>
      </c>
      <c r="AM195" s="455">
        <v>1</v>
      </c>
      <c r="AN195" s="455">
        <v>1</v>
      </c>
      <c r="AO195" t="s">
        <v>77</v>
      </c>
      <c r="AP195" t="s">
        <v>105</v>
      </c>
      <c r="AQ195" t="s">
        <v>131</v>
      </c>
      <c r="AR195" t="s">
        <v>132</v>
      </c>
      <c r="AS195" t="s">
        <v>133</v>
      </c>
      <c r="AT195" t="s">
        <v>81</v>
      </c>
      <c r="AU195" t="s">
        <v>101</v>
      </c>
      <c r="AV195" t="s">
        <v>81</v>
      </c>
      <c r="AW195" t="s">
        <v>102</v>
      </c>
      <c r="AX195" t="s">
        <v>103</v>
      </c>
      <c r="AY195" t="s">
        <v>669</v>
      </c>
      <c r="AZ195" t="s">
        <v>669</v>
      </c>
      <c r="BA195" t="s">
        <v>136</v>
      </c>
      <c r="BB195" t="s">
        <v>96</v>
      </c>
      <c r="BC195" t="s">
        <v>81</v>
      </c>
      <c r="BD195" t="s">
        <v>81</v>
      </c>
      <c r="BE195" t="s">
        <v>81</v>
      </c>
      <c r="BF195" t="s">
        <v>81</v>
      </c>
      <c r="BG195" t="s">
        <v>96</v>
      </c>
      <c r="BH195" t="s">
        <v>194</v>
      </c>
      <c r="BI195" t="s">
        <v>81</v>
      </c>
      <c r="BJ195" t="s">
        <v>2656</v>
      </c>
      <c r="BK195" s="327" t="str">
        <f>HYPERLINK("http://dx.doi.org/10.52950/ES.2021.10.1.001","http://dx.doi.org/10.52950/ES.2021.10.1.001")</f>
        <v>http://dx.doi.org/10.52950/ES.2021.10.1.001</v>
      </c>
      <c r="BL195" t="s">
        <v>81</v>
      </c>
      <c r="BM195" t="s">
        <v>81</v>
      </c>
      <c r="BN195" t="s">
        <v>194</v>
      </c>
      <c r="BO195" t="s">
        <v>111</v>
      </c>
      <c r="BP195" t="s">
        <v>112</v>
      </c>
      <c r="BQ195" t="s">
        <v>672</v>
      </c>
      <c r="BR195" t="s">
        <v>81</v>
      </c>
      <c r="BS195" t="s">
        <v>2657</v>
      </c>
      <c r="BT195" s="328" t="str">
        <f>HYPERLINK("https://www.webofscience.com/wos/woscc/full-record/WOS:000703061400001","View Record in Web of Science")</f>
        <v>View Record in Web of Science</v>
      </c>
      <c r="BU195" t="s">
        <v>115</v>
      </c>
      <c r="BV195" t="s">
        <v>81</v>
      </c>
      <c r="BW195" t="s">
        <v>81</v>
      </c>
      <c r="BX195" t="s">
        <v>116</v>
      </c>
    </row>
    <row r="196" spans="1:76" x14ac:dyDescent="0.25">
      <c r="A196" t="s">
        <v>77</v>
      </c>
      <c r="B196" t="s">
        <v>77</v>
      </c>
      <c r="C196" t="s">
        <v>77</v>
      </c>
      <c r="D196" t="s">
        <v>77</v>
      </c>
      <c r="E196" t="s">
        <v>2658</v>
      </c>
      <c r="F196" t="s">
        <v>2659</v>
      </c>
      <c r="G196" t="s">
        <v>2660</v>
      </c>
      <c r="H196" t="s">
        <v>81</v>
      </c>
      <c r="I196" t="s">
        <v>82</v>
      </c>
      <c r="J196" t="s">
        <v>2661</v>
      </c>
      <c r="K196" t="s">
        <v>2662</v>
      </c>
      <c r="L196" t="s">
        <v>81</v>
      </c>
      <c r="M196" t="s">
        <v>81</v>
      </c>
      <c r="N196" t="s">
        <v>81</v>
      </c>
      <c r="O196" t="s">
        <v>2663</v>
      </c>
      <c r="P196" t="s">
        <v>2664</v>
      </c>
      <c r="Q196" t="s">
        <v>87</v>
      </c>
      <c r="R196" t="s">
        <v>81</v>
      </c>
      <c r="S196" t="s">
        <v>81</v>
      </c>
      <c r="T196" t="s">
        <v>81</v>
      </c>
      <c r="U196" t="s">
        <v>81</v>
      </c>
      <c r="V196" t="s">
        <v>2665</v>
      </c>
      <c r="W196" t="s">
        <v>89</v>
      </c>
      <c r="X196" t="s">
        <v>81</v>
      </c>
      <c r="Y196" t="s">
        <v>81</v>
      </c>
      <c r="Z196" t="s">
        <v>90</v>
      </c>
      <c r="AA196" t="s">
        <v>91</v>
      </c>
      <c r="AB196" t="s">
        <v>81</v>
      </c>
      <c r="AC196" t="s">
        <v>81</v>
      </c>
      <c r="AD196" t="s">
        <v>81</v>
      </c>
      <c r="AE196" t="s">
        <v>81</v>
      </c>
      <c r="AF196" t="s">
        <v>81</v>
      </c>
      <c r="AG196" t="s">
        <v>2666</v>
      </c>
      <c r="AH196" t="s">
        <v>2667</v>
      </c>
      <c r="AI196" t="s">
        <v>81</v>
      </c>
      <c r="AJ196" t="s">
        <v>81</v>
      </c>
      <c r="AK196" t="s">
        <v>81</v>
      </c>
      <c r="AL196" t="s">
        <v>398</v>
      </c>
      <c r="AM196" s="455">
        <v>2</v>
      </c>
      <c r="AN196" s="455">
        <v>2</v>
      </c>
      <c r="AO196" t="s">
        <v>96</v>
      </c>
      <c r="AP196" t="s">
        <v>136</v>
      </c>
      <c r="AQ196" t="s">
        <v>131</v>
      </c>
      <c r="AR196" t="s">
        <v>132</v>
      </c>
      <c r="AS196" t="s">
        <v>133</v>
      </c>
      <c r="AT196" t="s">
        <v>81</v>
      </c>
      <c r="AU196" t="s">
        <v>101</v>
      </c>
      <c r="AV196" t="s">
        <v>81</v>
      </c>
      <c r="AW196" t="s">
        <v>102</v>
      </c>
      <c r="AX196" t="s">
        <v>103</v>
      </c>
      <c r="AY196" t="s">
        <v>669</v>
      </c>
      <c r="AZ196" t="s">
        <v>669</v>
      </c>
      <c r="BA196" t="s">
        <v>136</v>
      </c>
      <c r="BB196" t="s">
        <v>96</v>
      </c>
      <c r="BC196" t="s">
        <v>81</v>
      </c>
      <c r="BD196" t="s">
        <v>81</v>
      </c>
      <c r="BE196" t="s">
        <v>81</v>
      </c>
      <c r="BF196" t="s">
        <v>81</v>
      </c>
      <c r="BG196" t="s">
        <v>153</v>
      </c>
      <c r="BH196" t="s">
        <v>188</v>
      </c>
      <c r="BI196" t="s">
        <v>81</v>
      </c>
      <c r="BJ196" t="s">
        <v>2668</v>
      </c>
      <c r="BK196" s="329" t="str">
        <f>HYPERLINK("http://dx.doi.org/10.52950/ES.2021.10.1.002","http://dx.doi.org/10.52950/ES.2021.10.1.002")</f>
        <v>http://dx.doi.org/10.52950/ES.2021.10.1.002</v>
      </c>
      <c r="BL196" t="s">
        <v>81</v>
      </c>
      <c r="BM196" t="s">
        <v>81</v>
      </c>
      <c r="BN196" t="s">
        <v>194</v>
      </c>
      <c r="BO196" t="s">
        <v>111</v>
      </c>
      <c r="BP196" t="s">
        <v>112</v>
      </c>
      <c r="BQ196" t="s">
        <v>672</v>
      </c>
      <c r="BR196" t="s">
        <v>81</v>
      </c>
      <c r="BS196" t="s">
        <v>2669</v>
      </c>
      <c r="BT196" s="330" t="str">
        <f>HYPERLINK("https://www.webofscience.com/wos/woscc/full-record/WOS:000703061400002","View Record in Web of Science")</f>
        <v>View Record in Web of Science</v>
      </c>
      <c r="BU196" t="s">
        <v>115</v>
      </c>
      <c r="BV196" t="s">
        <v>81</v>
      </c>
      <c r="BW196" t="s">
        <v>81</v>
      </c>
      <c r="BX196" t="s">
        <v>116</v>
      </c>
    </row>
    <row r="197" spans="1:76" x14ac:dyDescent="0.25">
      <c r="A197" t="s">
        <v>77</v>
      </c>
      <c r="B197" t="s">
        <v>77</v>
      </c>
      <c r="C197" t="s">
        <v>77</v>
      </c>
      <c r="D197" t="s">
        <v>77</v>
      </c>
      <c r="E197" t="s">
        <v>2670</v>
      </c>
      <c r="F197" t="s">
        <v>2671</v>
      </c>
      <c r="G197" t="s">
        <v>2672</v>
      </c>
      <c r="H197" t="s">
        <v>81</v>
      </c>
      <c r="I197" t="s">
        <v>82</v>
      </c>
      <c r="J197" t="s">
        <v>2673</v>
      </c>
      <c r="K197" t="s">
        <v>2674</v>
      </c>
      <c r="L197" t="s">
        <v>81</v>
      </c>
      <c r="M197" t="s">
        <v>81</v>
      </c>
      <c r="N197" t="s">
        <v>1466</v>
      </c>
      <c r="O197" t="s">
        <v>2675</v>
      </c>
      <c r="P197" t="s">
        <v>124</v>
      </c>
      <c r="Q197" t="s">
        <v>87</v>
      </c>
      <c r="R197" t="s">
        <v>81</v>
      </c>
      <c r="S197" t="s">
        <v>81</v>
      </c>
      <c r="T197" t="s">
        <v>81</v>
      </c>
      <c r="U197" t="s">
        <v>81</v>
      </c>
      <c r="V197" t="s">
        <v>2676</v>
      </c>
      <c r="W197" t="s">
        <v>89</v>
      </c>
      <c r="X197" t="s">
        <v>81</v>
      </c>
      <c r="Y197" t="s">
        <v>81</v>
      </c>
      <c r="Z197" t="s">
        <v>90</v>
      </c>
      <c r="AA197" t="s">
        <v>91</v>
      </c>
      <c r="AB197" t="s">
        <v>81</v>
      </c>
      <c r="AC197" t="s">
        <v>81</v>
      </c>
      <c r="AD197" t="s">
        <v>81</v>
      </c>
      <c r="AE197" t="s">
        <v>81</v>
      </c>
      <c r="AF197" t="s">
        <v>81</v>
      </c>
      <c r="AG197" t="s">
        <v>2677</v>
      </c>
      <c r="AH197" t="s">
        <v>81</v>
      </c>
      <c r="AI197" t="s">
        <v>81</v>
      </c>
      <c r="AJ197" t="s">
        <v>81</v>
      </c>
      <c r="AK197" t="s">
        <v>81</v>
      </c>
      <c r="AL197" t="s">
        <v>1850</v>
      </c>
      <c r="AM197" s="455">
        <v>8</v>
      </c>
      <c r="AN197" s="455">
        <v>10</v>
      </c>
      <c r="AO197" t="s">
        <v>77</v>
      </c>
      <c r="AP197" t="s">
        <v>172</v>
      </c>
      <c r="AQ197" t="s">
        <v>131</v>
      </c>
      <c r="AR197" t="s">
        <v>132</v>
      </c>
      <c r="AS197" t="s">
        <v>133</v>
      </c>
      <c r="AT197" t="s">
        <v>81</v>
      </c>
      <c r="AU197" t="s">
        <v>101</v>
      </c>
      <c r="AV197" t="s">
        <v>81</v>
      </c>
      <c r="AW197" t="s">
        <v>102</v>
      </c>
      <c r="AX197" t="s">
        <v>103</v>
      </c>
      <c r="AY197" t="s">
        <v>669</v>
      </c>
      <c r="AZ197" t="s">
        <v>669</v>
      </c>
      <c r="BA197" t="s">
        <v>136</v>
      </c>
      <c r="BB197" t="s">
        <v>106</v>
      </c>
      <c r="BC197" t="s">
        <v>81</v>
      </c>
      <c r="BD197" t="s">
        <v>81</v>
      </c>
      <c r="BE197" t="s">
        <v>81</v>
      </c>
      <c r="BF197" t="s">
        <v>81</v>
      </c>
      <c r="BG197" t="s">
        <v>157</v>
      </c>
      <c r="BH197" t="s">
        <v>168</v>
      </c>
      <c r="BI197" t="s">
        <v>81</v>
      </c>
      <c r="BJ197" t="s">
        <v>2678</v>
      </c>
      <c r="BK197" s="331" t="str">
        <f>HYPERLINK("http://dx.doi.org/10.52950/ES.2021.10.2.002","http://dx.doi.org/10.52950/ES.2021.10.2.002")</f>
        <v>http://dx.doi.org/10.52950/ES.2021.10.2.002</v>
      </c>
      <c r="BL197" t="s">
        <v>81</v>
      </c>
      <c r="BM197" t="s">
        <v>81</v>
      </c>
      <c r="BN197" t="s">
        <v>730</v>
      </c>
      <c r="BO197" t="s">
        <v>111</v>
      </c>
      <c r="BP197" t="s">
        <v>112</v>
      </c>
      <c r="BQ197" t="s">
        <v>772</v>
      </c>
      <c r="BR197" t="s">
        <v>81</v>
      </c>
      <c r="BS197" t="s">
        <v>2679</v>
      </c>
      <c r="BT197" s="332" t="str">
        <f>HYPERLINK("https://www.webofscience.com/wos/woscc/full-record/WOS:000735775500002","View Record in Web of Science")</f>
        <v>View Record in Web of Science</v>
      </c>
      <c r="BU197" t="s">
        <v>115</v>
      </c>
      <c r="BV197" t="s">
        <v>81</v>
      </c>
      <c r="BW197" t="s">
        <v>81</v>
      </c>
      <c r="BX197" t="s">
        <v>116</v>
      </c>
    </row>
    <row r="198" spans="1:76" x14ac:dyDescent="0.25">
      <c r="A198" t="s">
        <v>77</v>
      </c>
      <c r="B198" t="s">
        <v>77</v>
      </c>
      <c r="C198" t="s">
        <v>77</v>
      </c>
      <c r="D198" t="s">
        <v>77</v>
      </c>
      <c r="E198" t="s">
        <v>2680</v>
      </c>
      <c r="F198" t="s">
        <v>2681</v>
      </c>
      <c r="G198" t="s">
        <v>2682</v>
      </c>
      <c r="H198" t="s">
        <v>81</v>
      </c>
      <c r="I198" t="s">
        <v>82</v>
      </c>
      <c r="J198" t="s">
        <v>2683</v>
      </c>
      <c r="K198" t="s">
        <v>2684</v>
      </c>
      <c r="L198" t="s">
        <v>81</v>
      </c>
      <c r="M198" t="s">
        <v>81</v>
      </c>
      <c r="N198" t="s">
        <v>81</v>
      </c>
      <c r="O198" t="s">
        <v>2685</v>
      </c>
      <c r="P198" t="s">
        <v>81</v>
      </c>
      <c r="Q198" t="s">
        <v>87</v>
      </c>
      <c r="R198" t="s">
        <v>81</v>
      </c>
      <c r="S198" t="s">
        <v>81</v>
      </c>
      <c r="T198" t="s">
        <v>81</v>
      </c>
      <c r="U198" t="s">
        <v>81</v>
      </c>
      <c r="V198" t="s">
        <v>2686</v>
      </c>
      <c r="W198" t="s">
        <v>89</v>
      </c>
      <c r="X198" t="s">
        <v>81</v>
      </c>
      <c r="Y198" t="s">
        <v>81</v>
      </c>
      <c r="Z198" t="s">
        <v>90</v>
      </c>
      <c r="AA198" t="s">
        <v>91</v>
      </c>
      <c r="AB198" t="s">
        <v>81</v>
      </c>
      <c r="AC198" t="s">
        <v>81</v>
      </c>
      <c r="AD198" t="s">
        <v>81</v>
      </c>
      <c r="AE198" t="s">
        <v>81</v>
      </c>
      <c r="AF198" t="s">
        <v>81</v>
      </c>
      <c r="AG198" t="s">
        <v>2687</v>
      </c>
      <c r="AH198" t="s">
        <v>2688</v>
      </c>
      <c r="AI198" t="s">
        <v>2689</v>
      </c>
      <c r="AJ198" t="s">
        <v>2690</v>
      </c>
      <c r="AK198" t="s">
        <v>81</v>
      </c>
      <c r="AL198" t="s">
        <v>526</v>
      </c>
      <c r="AM198" s="455">
        <v>1</v>
      </c>
      <c r="AN198" s="455">
        <v>1</v>
      </c>
      <c r="AO198" t="s">
        <v>77</v>
      </c>
      <c r="AP198" t="s">
        <v>117</v>
      </c>
      <c r="AQ198" t="s">
        <v>131</v>
      </c>
      <c r="AR198" t="s">
        <v>132</v>
      </c>
      <c r="AS198" t="s">
        <v>133</v>
      </c>
      <c r="AT198" t="s">
        <v>81</v>
      </c>
      <c r="AU198" t="s">
        <v>101</v>
      </c>
      <c r="AV198" t="s">
        <v>81</v>
      </c>
      <c r="AW198" t="s">
        <v>102</v>
      </c>
      <c r="AX198" t="s">
        <v>103</v>
      </c>
      <c r="AY198" t="s">
        <v>669</v>
      </c>
      <c r="AZ198" t="s">
        <v>669</v>
      </c>
      <c r="BA198" t="s">
        <v>136</v>
      </c>
      <c r="BB198" t="s">
        <v>96</v>
      </c>
      <c r="BC198" t="s">
        <v>81</v>
      </c>
      <c r="BD198" t="s">
        <v>81</v>
      </c>
      <c r="BE198" t="s">
        <v>81</v>
      </c>
      <c r="BF198" t="s">
        <v>81</v>
      </c>
      <c r="BG198" t="s">
        <v>1100</v>
      </c>
      <c r="BH198" t="s">
        <v>1125</v>
      </c>
      <c r="BI198" t="s">
        <v>81</v>
      </c>
      <c r="BJ198" t="s">
        <v>2691</v>
      </c>
      <c r="BK198" s="333" t="str">
        <f>HYPERLINK("http://dx.doi.org/10.52950/ES.2021.10.1.007","http://dx.doi.org/10.52950/ES.2021.10.1.007")</f>
        <v>http://dx.doi.org/10.52950/ES.2021.10.1.007</v>
      </c>
      <c r="BL198" t="s">
        <v>81</v>
      </c>
      <c r="BM198" t="s">
        <v>81</v>
      </c>
      <c r="BN198" t="s">
        <v>526</v>
      </c>
      <c r="BO198" t="s">
        <v>111</v>
      </c>
      <c r="BP198" t="s">
        <v>112</v>
      </c>
      <c r="BQ198" t="s">
        <v>672</v>
      </c>
      <c r="BR198" t="s">
        <v>81</v>
      </c>
      <c r="BS198" t="s">
        <v>2692</v>
      </c>
      <c r="BT198" s="334" t="str">
        <f>HYPERLINK("https://www.webofscience.com/wos/woscc/full-record/WOS:000703061400007","View Record in Web of Science")</f>
        <v>View Record in Web of Science</v>
      </c>
      <c r="BU198" t="s">
        <v>115</v>
      </c>
      <c r="BV198" t="s">
        <v>81</v>
      </c>
      <c r="BW198" t="s">
        <v>81</v>
      </c>
      <c r="BX198" t="s">
        <v>116</v>
      </c>
    </row>
    <row r="199" spans="1:76" x14ac:dyDescent="0.25">
      <c r="A199" t="s">
        <v>77</v>
      </c>
      <c r="B199" t="s">
        <v>77</v>
      </c>
      <c r="C199" t="s">
        <v>77</v>
      </c>
      <c r="D199" t="s">
        <v>77</v>
      </c>
      <c r="E199" t="s">
        <v>2693</v>
      </c>
      <c r="F199" t="s">
        <v>2694</v>
      </c>
      <c r="G199" t="s">
        <v>2695</v>
      </c>
      <c r="H199" t="s">
        <v>81</v>
      </c>
      <c r="I199" t="s">
        <v>82</v>
      </c>
      <c r="J199" t="s">
        <v>2696</v>
      </c>
      <c r="K199" t="s">
        <v>2697</v>
      </c>
      <c r="L199" t="s">
        <v>81</v>
      </c>
      <c r="M199" t="s">
        <v>81</v>
      </c>
      <c r="N199" t="s">
        <v>81</v>
      </c>
      <c r="O199" t="s">
        <v>2698</v>
      </c>
      <c r="P199" t="s">
        <v>124</v>
      </c>
      <c r="Q199" t="s">
        <v>87</v>
      </c>
      <c r="R199" t="s">
        <v>81</v>
      </c>
      <c r="S199" t="s">
        <v>81</v>
      </c>
      <c r="T199" t="s">
        <v>81</v>
      </c>
      <c r="U199" t="s">
        <v>81</v>
      </c>
      <c r="V199" t="s">
        <v>2699</v>
      </c>
      <c r="W199" t="s">
        <v>89</v>
      </c>
      <c r="X199" t="s">
        <v>81</v>
      </c>
      <c r="Y199" t="s">
        <v>81</v>
      </c>
      <c r="Z199" t="s">
        <v>90</v>
      </c>
      <c r="AA199" t="s">
        <v>91</v>
      </c>
      <c r="AB199" t="s">
        <v>81</v>
      </c>
      <c r="AC199" t="s">
        <v>81</v>
      </c>
      <c r="AD199" t="s">
        <v>81</v>
      </c>
      <c r="AE199" t="s">
        <v>81</v>
      </c>
      <c r="AF199" t="s">
        <v>81</v>
      </c>
      <c r="AG199" t="s">
        <v>2700</v>
      </c>
      <c r="AH199" t="s">
        <v>81</v>
      </c>
      <c r="AI199" t="s">
        <v>2701</v>
      </c>
      <c r="AJ199" t="s">
        <v>1270</v>
      </c>
      <c r="AK199" t="s">
        <v>81</v>
      </c>
      <c r="AL199" t="s">
        <v>130</v>
      </c>
      <c r="AM199" s="455">
        <v>5</v>
      </c>
      <c r="AN199" s="455">
        <v>5</v>
      </c>
      <c r="AO199" t="s">
        <v>77</v>
      </c>
      <c r="AP199" t="s">
        <v>213</v>
      </c>
      <c r="AQ199" t="s">
        <v>154</v>
      </c>
      <c r="AR199" t="s">
        <v>155</v>
      </c>
      <c r="AS199" t="s">
        <v>156</v>
      </c>
      <c r="AT199" t="s">
        <v>101</v>
      </c>
      <c r="AU199" t="s">
        <v>81</v>
      </c>
      <c r="AV199" t="s">
        <v>81</v>
      </c>
      <c r="AW199" t="s">
        <v>102</v>
      </c>
      <c r="AX199" t="s">
        <v>103</v>
      </c>
      <c r="AY199" t="s">
        <v>317</v>
      </c>
      <c r="AZ199" t="s">
        <v>317</v>
      </c>
      <c r="BA199" t="s">
        <v>234</v>
      </c>
      <c r="BB199" t="s">
        <v>96</v>
      </c>
      <c r="BC199" t="s">
        <v>81</v>
      </c>
      <c r="BD199" t="s">
        <v>81</v>
      </c>
      <c r="BE199" t="s">
        <v>81</v>
      </c>
      <c r="BF199" t="s">
        <v>81</v>
      </c>
      <c r="BG199" t="s">
        <v>130</v>
      </c>
      <c r="BH199" t="s">
        <v>527</v>
      </c>
      <c r="BI199" t="s">
        <v>81</v>
      </c>
      <c r="BJ199" t="s">
        <v>2702</v>
      </c>
      <c r="BK199" s="335" t="str">
        <f>HYPERLINK("http://dx.doi.org/10.20472/ES.2017.6.1.003","http://dx.doi.org/10.20472/ES.2017.6.1.003")</f>
        <v>http://dx.doi.org/10.20472/ES.2017.6.1.003</v>
      </c>
      <c r="BL199" t="s">
        <v>81</v>
      </c>
      <c r="BM199" t="s">
        <v>81</v>
      </c>
      <c r="BN199" t="s">
        <v>285</v>
      </c>
      <c r="BO199" t="s">
        <v>111</v>
      </c>
      <c r="BP199" t="s">
        <v>112</v>
      </c>
      <c r="BQ199" t="s">
        <v>815</v>
      </c>
      <c r="BR199" t="s">
        <v>81</v>
      </c>
      <c r="BS199" t="s">
        <v>2703</v>
      </c>
      <c r="BT199" s="336" t="str">
        <f>HYPERLINK("https://www.webofscience.com/wos/woscc/full-record/WOS:000401912700003","View Record in Web of Science")</f>
        <v>View Record in Web of Science</v>
      </c>
      <c r="BU199" t="s">
        <v>115</v>
      </c>
      <c r="BV199" t="s">
        <v>81</v>
      </c>
      <c r="BW199" t="s">
        <v>81</v>
      </c>
      <c r="BX199" t="s">
        <v>116</v>
      </c>
    </row>
    <row r="200" spans="1:76" x14ac:dyDescent="0.25">
      <c r="A200" t="s">
        <v>77</v>
      </c>
      <c r="B200" t="s">
        <v>77</v>
      </c>
      <c r="C200" t="s">
        <v>77</v>
      </c>
      <c r="D200" t="s">
        <v>77</v>
      </c>
      <c r="E200" t="s">
        <v>2704</v>
      </c>
      <c r="F200" t="s">
        <v>2705</v>
      </c>
      <c r="G200" t="s">
        <v>2706</v>
      </c>
      <c r="H200" t="s">
        <v>81</v>
      </c>
      <c r="I200" t="s">
        <v>82</v>
      </c>
      <c r="J200" t="s">
        <v>2707</v>
      </c>
      <c r="K200" t="s">
        <v>2708</v>
      </c>
      <c r="L200" t="s">
        <v>81</v>
      </c>
      <c r="M200" t="s">
        <v>81</v>
      </c>
      <c r="N200" t="s">
        <v>81</v>
      </c>
      <c r="O200" t="s">
        <v>2709</v>
      </c>
      <c r="P200" t="s">
        <v>124</v>
      </c>
      <c r="Q200" t="s">
        <v>87</v>
      </c>
      <c r="R200" t="s">
        <v>81</v>
      </c>
      <c r="S200" t="s">
        <v>81</v>
      </c>
      <c r="T200" t="s">
        <v>81</v>
      </c>
      <c r="U200" t="s">
        <v>81</v>
      </c>
      <c r="V200" t="s">
        <v>2710</v>
      </c>
      <c r="W200" t="s">
        <v>89</v>
      </c>
      <c r="X200" t="s">
        <v>81</v>
      </c>
      <c r="Y200" t="s">
        <v>81</v>
      </c>
      <c r="Z200" t="s">
        <v>90</v>
      </c>
      <c r="AA200" t="s">
        <v>91</v>
      </c>
      <c r="AB200" t="s">
        <v>81</v>
      </c>
      <c r="AC200" t="s">
        <v>81</v>
      </c>
      <c r="AD200" t="s">
        <v>81</v>
      </c>
      <c r="AE200" t="s">
        <v>81</v>
      </c>
      <c r="AF200" t="s">
        <v>81</v>
      </c>
      <c r="AG200" t="s">
        <v>2711</v>
      </c>
      <c r="AH200" t="s">
        <v>81</v>
      </c>
      <c r="AI200" t="s">
        <v>81</v>
      </c>
      <c r="AJ200" t="s">
        <v>81</v>
      </c>
      <c r="AK200" t="s">
        <v>81</v>
      </c>
      <c r="AL200" t="s">
        <v>318</v>
      </c>
      <c r="AM200" s="455">
        <v>2</v>
      </c>
      <c r="AN200" s="455">
        <v>3</v>
      </c>
      <c r="AO200" t="s">
        <v>77</v>
      </c>
      <c r="AP200" t="s">
        <v>96</v>
      </c>
      <c r="AQ200" t="s">
        <v>154</v>
      </c>
      <c r="AR200" t="s">
        <v>155</v>
      </c>
      <c r="AS200" t="s">
        <v>156</v>
      </c>
      <c r="AT200" t="s">
        <v>101</v>
      </c>
      <c r="AU200" t="s">
        <v>81</v>
      </c>
      <c r="AV200" t="s">
        <v>81</v>
      </c>
      <c r="AW200" t="s">
        <v>102</v>
      </c>
      <c r="AX200" t="s">
        <v>103</v>
      </c>
      <c r="AY200" t="s">
        <v>134</v>
      </c>
      <c r="AZ200" t="s">
        <v>134</v>
      </c>
      <c r="BA200" t="s">
        <v>135</v>
      </c>
      <c r="BB200" t="s">
        <v>117</v>
      </c>
      <c r="BC200" t="s">
        <v>81</v>
      </c>
      <c r="BD200" t="s">
        <v>81</v>
      </c>
      <c r="BE200" t="s">
        <v>81</v>
      </c>
      <c r="BF200" t="s">
        <v>81</v>
      </c>
      <c r="BG200" t="s">
        <v>1167</v>
      </c>
      <c r="BH200" t="s">
        <v>1150</v>
      </c>
      <c r="BI200" t="s">
        <v>81</v>
      </c>
      <c r="BJ200" t="s">
        <v>2712</v>
      </c>
      <c r="BK200" s="337" t="str">
        <f>HYPERLINK("http://dx.doi.org/10.20472/ES.2015.4.3.004","http://dx.doi.org/10.20472/ES.2015.4.3.004")</f>
        <v>http://dx.doi.org/10.20472/ES.2015.4.3.004</v>
      </c>
      <c r="BL200" t="s">
        <v>81</v>
      </c>
      <c r="BM200" t="s">
        <v>81</v>
      </c>
      <c r="BN200" t="s">
        <v>284</v>
      </c>
      <c r="BO200" t="s">
        <v>111</v>
      </c>
      <c r="BP200" t="s">
        <v>112</v>
      </c>
      <c r="BQ200" t="s">
        <v>159</v>
      </c>
      <c r="BR200" t="s">
        <v>81</v>
      </c>
      <c r="BS200" t="s">
        <v>2713</v>
      </c>
      <c r="BT200" s="338" t="str">
        <f>HYPERLINK("https://www.webofscience.com/wos/woscc/full-record/WOS:000218864700004","View Record in Web of Science")</f>
        <v>View Record in Web of Science</v>
      </c>
      <c r="BU200" t="s">
        <v>141</v>
      </c>
      <c r="BV200" t="s">
        <v>81</v>
      </c>
      <c r="BW200" t="s">
        <v>81</v>
      </c>
      <c r="BX200" t="s">
        <v>116</v>
      </c>
    </row>
    <row r="201" spans="1:76" x14ac:dyDescent="0.25">
      <c r="A201" t="s">
        <v>77</v>
      </c>
      <c r="B201" t="s">
        <v>77</v>
      </c>
      <c r="C201" t="s">
        <v>77</v>
      </c>
      <c r="D201" t="s">
        <v>77</v>
      </c>
      <c r="E201" t="s">
        <v>2714</v>
      </c>
      <c r="F201" t="s">
        <v>2715</v>
      </c>
      <c r="G201" t="s">
        <v>2716</v>
      </c>
      <c r="H201" t="s">
        <v>81</v>
      </c>
      <c r="I201" t="s">
        <v>82</v>
      </c>
      <c r="J201" t="s">
        <v>2717</v>
      </c>
      <c r="K201" t="s">
        <v>2718</v>
      </c>
      <c r="L201" t="s">
        <v>81</v>
      </c>
      <c r="M201" t="s">
        <v>81</v>
      </c>
      <c r="N201" t="s">
        <v>81</v>
      </c>
      <c r="O201" t="s">
        <v>2719</v>
      </c>
      <c r="P201" t="s">
        <v>81</v>
      </c>
      <c r="Q201" t="s">
        <v>87</v>
      </c>
      <c r="R201" t="s">
        <v>81</v>
      </c>
      <c r="S201" t="s">
        <v>81</v>
      </c>
      <c r="T201" t="s">
        <v>81</v>
      </c>
      <c r="U201" t="s">
        <v>81</v>
      </c>
      <c r="V201" t="s">
        <v>2720</v>
      </c>
      <c r="W201" t="s">
        <v>89</v>
      </c>
      <c r="X201" t="s">
        <v>81</v>
      </c>
      <c r="Y201" t="s">
        <v>81</v>
      </c>
      <c r="Z201" t="s">
        <v>90</v>
      </c>
      <c r="AA201" t="s">
        <v>91</v>
      </c>
      <c r="AB201" t="s">
        <v>81</v>
      </c>
      <c r="AC201" t="s">
        <v>81</v>
      </c>
      <c r="AD201" t="s">
        <v>81</v>
      </c>
      <c r="AE201" t="s">
        <v>81</v>
      </c>
      <c r="AF201" t="s">
        <v>81</v>
      </c>
      <c r="AG201" t="s">
        <v>2721</v>
      </c>
      <c r="AH201" t="s">
        <v>81</v>
      </c>
      <c r="AI201" t="s">
        <v>81</v>
      </c>
      <c r="AJ201" t="s">
        <v>81</v>
      </c>
      <c r="AK201" t="s">
        <v>81</v>
      </c>
      <c r="AL201" t="s">
        <v>543</v>
      </c>
      <c r="AM201" s="455">
        <v>1</v>
      </c>
      <c r="AN201" s="455">
        <v>1</v>
      </c>
      <c r="AO201" t="s">
        <v>77</v>
      </c>
      <c r="AP201" t="s">
        <v>77</v>
      </c>
      <c r="AQ201" t="s">
        <v>154</v>
      </c>
      <c r="AR201" t="s">
        <v>155</v>
      </c>
      <c r="AS201" t="s">
        <v>156</v>
      </c>
      <c r="AT201" t="s">
        <v>101</v>
      </c>
      <c r="AU201" t="s">
        <v>81</v>
      </c>
      <c r="AV201" t="s">
        <v>81</v>
      </c>
      <c r="AW201" t="s">
        <v>102</v>
      </c>
      <c r="AX201" t="s">
        <v>103</v>
      </c>
      <c r="AY201" t="s">
        <v>397</v>
      </c>
      <c r="AZ201" t="s">
        <v>397</v>
      </c>
      <c r="BA201" t="s">
        <v>106</v>
      </c>
      <c r="BB201" t="s">
        <v>117</v>
      </c>
      <c r="BC201" t="s">
        <v>81</v>
      </c>
      <c r="BD201" t="s">
        <v>81</v>
      </c>
      <c r="BE201" t="s">
        <v>81</v>
      </c>
      <c r="BF201" t="s">
        <v>81</v>
      </c>
      <c r="BG201" t="s">
        <v>127</v>
      </c>
      <c r="BH201" t="s">
        <v>253</v>
      </c>
      <c r="BI201" t="s">
        <v>81</v>
      </c>
      <c r="BJ201" t="s">
        <v>81</v>
      </c>
      <c r="BK201" t="s">
        <v>81</v>
      </c>
      <c r="BL201" t="s">
        <v>81</v>
      </c>
      <c r="BM201" t="s">
        <v>81</v>
      </c>
      <c r="BN201" t="s">
        <v>218</v>
      </c>
      <c r="BO201" t="s">
        <v>111</v>
      </c>
      <c r="BP201" t="s">
        <v>112</v>
      </c>
      <c r="BQ201" t="s">
        <v>716</v>
      </c>
      <c r="BR201" t="s">
        <v>81</v>
      </c>
      <c r="BS201" t="s">
        <v>2722</v>
      </c>
      <c r="BT201" s="339" t="str">
        <f>HYPERLINK("https://www.webofscience.com/wos/woscc/full-record/WOS:000218855100002","View Record in Web of Science")</f>
        <v>View Record in Web of Science</v>
      </c>
      <c r="BU201" t="s">
        <v>81</v>
      </c>
      <c r="BV201" t="s">
        <v>81</v>
      </c>
      <c r="BW201" t="s">
        <v>81</v>
      </c>
      <c r="BX201" t="s">
        <v>116</v>
      </c>
    </row>
    <row r="202" spans="1:76" x14ac:dyDescent="0.25">
      <c r="A202" t="s">
        <v>77</v>
      </c>
      <c r="B202" t="s">
        <v>77</v>
      </c>
      <c r="C202" t="s">
        <v>77</v>
      </c>
      <c r="D202" t="s">
        <v>77</v>
      </c>
      <c r="E202" t="s">
        <v>2723</v>
      </c>
      <c r="F202" t="s">
        <v>2724</v>
      </c>
      <c r="G202" t="s">
        <v>2725</v>
      </c>
      <c r="H202" t="s">
        <v>81</v>
      </c>
      <c r="I202" t="s">
        <v>82</v>
      </c>
      <c r="J202" t="s">
        <v>2726</v>
      </c>
      <c r="K202" t="s">
        <v>2727</v>
      </c>
      <c r="L202" t="s">
        <v>2728</v>
      </c>
      <c r="M202" t="s">
        <v>2728</v>
      </c>
      <c r="N202" t="s">
        <v>2729</v>
      </c>
      <c r="O202" t="s">
        <v>2730</v>
      </c>
      <c r="P202" t="s">
        <v>1348</v>
      </c>
      <c r="Q202" t="s">
        <v>87</v>
      </c>
      <c r="R202" t="s">
        <v>81</v>
      </c>
      <c r="S202" t="s">
        <v>81</v>
      </c>
      <c r="T202" t="s">
        <v>81</v>
      </c>
      <c r="U202" t="s">
        <v>81</v>
      </c>
      <c r="V202" t="s">
        <v>2731</v>
      </c>
      <c r="W202" t="s">
        <v>89</v>
      </c>
      <c r="X202" t="s">
        <v>81</v>
      </c>
      <c r="Y202" t="s">
        <v>81</v>
      </c>
      <c r="Z202" t="s">
        <v>90</v>
      </c>
      <c r="AA202" t="s">
        <v>91</v>
      </c>
      <c r="AB202" t="s">
        <v>81</v>
      </c>
      <c r="AC202" t="s">
        <v>81</v>
      </c>
      <c r="AD202" t="s">
        <v>81</v>
      </c>
      <c r="AE202" t="s">
        <v>81</v>
      </c>
      <c r="AF202" t="s">
        <v>81</v>
      </c>
      <c r="AG202" t="s">
        <v>2732</v>
      </c>
      <c r="AH202" t="s">
        <v>81</v>
      </c>
      <c r="AI202" t="s">
        <v>2733</v>
      </c>
      <c r="AJ202" t="s">
        <v>81</v>
      </c>
      <c r="AK202" t="s">
        <v>81</v>
      </c>
      <c r="AL202" t="s">
        <v>554</v>
      </c>
      <c r="AM202" s="455">
        <v>0</v>
      </c>
      <c r="AN202" s="455">
        <v>0</v>
      </c>
      <c r="AO202" t="s">
        <v>77</v>
      </c>
      <c r="AP202" t="s">
        <v>77</v>
      </c>
      <c r="AQ202" t="s">
        <v>98</v>
      </c>
      <c r="AR202" t="s">
        <v>99</v>
      </c>
      <c r="AS202" t="s">
        <v>100</v>
      </c>
      <c r="AT202" t="s">
        <v>81</v>
      </c>
      <c r="AU202" t="s">
        <v>101</v>
      </c>
      <c r="AV202" t="s">
        <v>81</v>
      </c>
      <c r="AW202" t="s">
        <v>102</v>
      </c>
      <c r="AX202" t="s">
        <v>103</v>
      </c>
      <c r="AY202" t="s">
        <v>268</v>
      </c>
      <c r="AZ202" t="s">
        <v>268</v>
      </c>
      <c r="BA202" t="s">
        <v>218</v>
      </c>
      <c r="BB202" t="s">
        <v>96</v>
      </c>
      <c r="BC202" t="s">
        <v>81</v>
      </c>
      <c r="BD202" t="s">
        <v>81</v>
      </c>
      <c r="BE202" t="s">
        <v>81</v>
      </c>
      <c r="BF202" t="s">
        <v>81</v>
      </c>
      <c r="BG202" t="s">
        <v>2734</v>
      </c>
      <c r="BH202" t="s">
        <v>2735</v>
      </c>
      <c r="BI202" t="s">
        <v>81</v>
      </c>
      <c r="BJ202" t="s">
        <v>2736</v>
      </c>
      <c r="BK202" s="340" t="str">
        <f>HYPERLINK("http://dx.doi.org/10.31181/ijes1512026278","http://dx.doi.org/10.31181/ijes1512026278")</f>
        <v>http://dx.doi.org/10.31181/ijes1512026278</v>
      </c>
      <c r="BL202" t="s">
        <v>81</v>
      </c>
      <c r="BM202" t="s">
        <v>81</v>
      </c>
      <c r="BN202" t="s">
        <v>467</v>
      </c>
      <c r="BO202" t="s">
        <v>111</v>
      </c>
      <c r="BP202" t="s">
        <v>112</v>
      </c>
      <c r="BQ202" t="s">
        <v>2481</v>
      </c>
      <c r="BR202" t="s">
        <v>81</v>
      </c>
      <c r="BS202" t="s">
        <v>2737</v>
      </c>
      <c r="BT202" s="341" t="str">
        <f>HYPERLINK("https://www.webofscience.com/wos/woscc/full-record/WOS:001750803600001","View Record in Web of Science")</f>
        <v>View Record in Web of Science</v>
      </c>
      <c r="BU202" t="s">
        <v>115</v>
      </c>
      <c r="BV202" t="s">
        <v>81</v>
      </c>
      <c r="BW202" t="s">
        <v>81</v>
      </c>
      <c r="BX202" t="s">
        <v>116</v>
      </c>
    </row>
    <row r="203" spans="1:76" x14ac:dyDescent="0.25">
      <c r="A203" t="s">
        <v>77</v>
      </c>
      <c r="B203" t="s">
        <v>77</v>
      </c>
      <c r="C203" t="s">
        <v>77</v>
      </c>
      <c r="D203" t="s">
        <v>77</v>
      </c>
      <c r="E203" t="s">
        <v>2738</v>
      </c>
      <c r="F203" t="s">
        <v>2739</v>
      </c>
      <c r="G203" t="s">
        <v>2740</v>
      </c>
      <c r="H203" t="s">
        <v>81</v>
      </c>
      <c r="I203" t="s">
        <v>82</v>
      </c>
      <c r="J203" t="s">
        <v>2741</v>
      </c>
      <c r="K203" t="s">
        <v>2742</v>
      </c>
      <c r="L203" t="s">
        <v>2743</v>
      </c>
      <c r="M203" t="s">
        <v>2744</v>
      </c>
      <c r="N203" t="s">
        <v>2745</v>
      </c>
      <c r="O203" t="s">
        <v>2746</v>
      </c>
      <c r="P203" t="s">
        <v>2747</v>
      </c>
      <c r="Q203" t="s">
        <v>87</v>
      </c>
      <c r="R203" t="s">
        <v>81</v>
      </c>
      <c r="S203" t="s">
        <v>81</v>
      </c>
      <c r="T203" t="s">
        <v>81</v>
      </c>
      <c r="U203" t="s">
        <v>81</v>
      </c>
      <c r="V203" t="s">
        <v>2748</v>
      </c>
      <c r="W203" t="s">
        <v>89</v>
      </c>
      <c r="X203" t="s">
        <v>81</v>
      </c>
      <c r="Y203" t="s">
        <v>81</v>
      </c>
      <c r="Z203" t="s">
        <v>90</v>
      </c>
      <c r="AA203" t="s">
        <v>91</v>
      </c>
      <c r="AB203" t="s">
        <v>81</v>
      </c>
      <c r="AC203" t="s">
        <v>81</v>
      </c>
      <c r="AD203" t="s">
        <v>81</v>
      </c>
      <c r="AE203" t="s">
        <v>81</v>
      </c>
      <c r="AF203" t="s">
        <v>81</v>
      </c>
      <c r="AG203" t="s">
        <v>2749</v>
      </c>
      <c r="AH203" t="s">
        <v>2750</v>
      </c>
      <c r="AI203" t="s">
        <v>2751</v>
      </c>
      <c r="AJ203" t="s">
        <v>2752</v>
      </c>
      <c r="AK203" t="s">
        <v>81</v>
      </c>
      <c r="AL203" t="s">
        <v>1167</v>
      </c>
      <c r="AM203" s="455">
        <v>1</v>
      </c>
      <c r="AN203" s="455">
        <v>1</v>
      </c>
      <c r="AO203" t="s">
        <v>106</v>
      </c>
      <c r="AP203" t="s">
        <v>106</v>
      </c>
      <c r="AQ203" t="s">
        <v>98</v>
      </c>
      <c r="AR203" t="s">
        <v>99</v>
      </c>
      <c r="AS203" t="s">
        <v>100</v>
      </c>
      <c r="AT203" t="s">
        <v>81</v>
      </c>
      <c r="AU203" t="s">
        <v>101</v>
      </c>
      <c r="AV203" t="s">
        <v>81</v>
      </c>
      <c r="AW203" t="s">
        <v>102</v>
      </c>
      <c r="AX203" t="s">
        <v>103</v>
      </c>
      <c r="AY203" t="s">
        <v>268</v>
      </c>
      <c r="AZ203" t="s">
        <v>268</v>
      </c>
      <c r="BA203" t="s">
        <v>218</v>
      </c>
      <c r="BB203" t="s">
        <v>96</v>
      </c>
      <c r="BC203" t="s">
        <v>81</v>
      </c>
      <c r="BD203" t="s">
        <v>81</v>
      </c>
      <c r="BE203" t="s">
        <v>81</v>
      </c>
      <c r="BF203" t="s">
        <v>81</v>
      </c>
      <c r="BG203" t="s">
        <v>2753</v>
      </c>
      <c r="BH203" t="s">
        <v>2754</v>
      </c>
      <c r="BI203" t="s">
        <v>81</v>
      </c>
      <c r="BJ203" t="s">
        <v>2755</v>
      </c>
      <c r="BK203" s="342" t="str">
        <f>HYPERLINK("http://dx.doi.org/10.31181/ijes1512026238","http://dx.doi.org/10.31181/ijes1512026238")</f>
        <v>http://dx.doi.org/10.31181/ijes1512026238</v>
      </c>
      <c r="BL203" t="s">
        <v>81</v>
      </c>
      <c r="BM203" t="s">
        <v>81</v>
      </c>
      <c r="BN203" t="s">
        <v>194</v>
      </c>
      <c r="BO203" t="s">
        <v>111</v>
      </c>
      <c r="BP203" t="s">
        <v>112</v>
      </c>
      <c r="BQ203" t="s">
        <v>271</v>
      </c>
      <c r="BR203" t="s">
        <v>81</v>
      </c>
      <c r="BS203" t="s">
        <v>2756</v>
      </c>
      <c r="BT203" s="343" t="str">
        <f>HYPERLINK("https://www.webofscience.com/wos/woscc/full-record/WOS:001672652700011","View Record in Web of Science")</f>
        <v>View Record in Web of Science</v>
      </c>
      <c r="BU203" t="s">
        <v>115</v>
      </c>
      <c r="BV203" t="s">
        <v>81</v>
      </c>
      <c r="BW203" t="s">
        <v>81</v>
      </c>
      <c r="BX203" t="s">
        <v>116</v>
      </c>
    </row>
    <row r="204" spans="1:76" x14ac:dyDescent="0.25">
      <c r="A204" t="s">
        <v>77</v>
      </c>
      <c r="B204" t="s">
        <v>77</v>
      </c>
      <c r="C204" t="s">
        <v>77</v>
      </c>
      <c r="D204" t="s">
        <v>77</v>
      </c>
      <c r="E204" t="s">
        <v>2757</v>
      </c>
      <c r="F204" t="s">
        <v>2758</v>
      </c>
      <c r="G204" t="s">
        <v>2759</v>
      </c>
      <c r="H204" t="s">
        <v>81</v>
      </c>
      <c r="I204" t="s">
        <v>82</v>
      </c>
      <c r="J204" t="s">
        <v>2760</v>
      </c>
      <c r="K204" t="s">
        <v>2761</v>
      </c>
      <c r="L204" t="s">
        <v>2762</v>
      </c>
      <c r="M204" t="s">
        <v>2763</v>
      </c>
      <c r="N204" t="s">
        <v>2764</v>
      </c>
      <c r="O204" t="s">
        <v>2765</v>
      </c>
      <c r="P204" t="s">
        <v>2766</v>
      </c>
      <c r="Q204" t="s">
        <v>87</v>
      </c>
      <c r="R204" t="s">
        <v>81</v>
      </c>
      <c r="S204" t="s">
        <v>81</v>
      </c>
      <c r="T204" t="s">
        <v>81</v>
      </c>
      <c r="U204" t="s">
        <v>81</v>
      </c>
      <c r="V204" t="s">
        <v>2767</v>
      </c>
      <c r="W204" t="s">
        <v>89</v>
      </c>
      <c r="X204" t="s">
        <v>81</v>
      </c>
      <c r="Y204" t="s">
        <v>81</v>
      </c>
      <c r="Z204" t="s">
        <v>90</v>
      </c>
      <c r="AA204" t="s">
        <v>91</v>
      </c>
      <c r="AB204" t="s">
        <v>81</v>
      </c>
      <c r="AC204" t="s">
        <v>81</v>
      </c>
      <c r="AD204" t="s">
        <v>81</v>
      </c>
      <c r="AE204" t="s">
        <v>81</v>
      </c>
      <c r="AF204" t="s">
        <v>81</v>
      </c>
      <c r="AG204" t="s">
        <v>2768</v>
      </c>
      <c r="AH204" t="s">
        <v>2769</v>
      </c>
      <c r="AI204" t="s">
        <v>2770</v>
      </c>
      <c r="AJ204" t="s">
        <v>2771</v>
      </c>
      <c r="AK204" t="s">
        <v>81</v>
      </c>
      <c r="AL204" t="s">
        <v>95</v>
      </c>
      <c r="AM204" s="455">
        <v>0</v>
      </c>
      <c r="AN204" s="455">
        <v>0</v>
      </c>
      <c r="AO204" t="s">
        <v>135</v>
      </c>
      <c r="AP204" t="s">
        <v>135</v>
      </c>
      <c r="AQ204" t="s">
        <v>98</v>
      </c>
      <c r="AR204" t="s">
        <v>99</v>
      </c>
      <c r="AS204" t="s">
        <v>100</v>
      </c>
      <c r="AT204" t="s">
        <v>81</v>
      </c>
      <c r="AU204" t="s">
        <v>101</v>
      </c>
      <c r="AV204" t="s">
        <v>81</v>
      </c>
      <c r="AW204" t="s">
        <v>102</v>
      </c>
      <c r="AX204" t="s">
        <v>103</v>
      </c>
      <c r="AY204" t="s">
        <v>190</v>
      </c>
      <c r="AZ204" t="s">
        <v>190</v>
      </c>
      <c r="BA204" t="s">
        <v>97</v>
      </c>
      <c r="BB204" t="s">
        <v>96</v>
      </c>
      <c r="BC204" t="s">
        <v>81</v>
      </c>
      <c r="BD204" t="s">
        <v>81</v>
      </c>
      <c r="BE204" t="s">
        <v>81</v>
      </c>
      <c r="BF204" t="s">
        <v>81</v>
      </c>
      <c r="BG204" t="s">
        <v>2772</v>
      </c>
      <c r="BH204" t="s">
        <v>2773</v>
      </c>
      <c r="BI204" t="s">
        <v>81</v>
      </c>
      <c r="BJ204" t="s">
        <v>2774</v>
      </c>
      <c r="BK204" s="344" t="str">
        <f>HYPERLINK("http://dx.doi.org/10.31181/ijes1412025203","http://dx.doi.org/10.31181/ijes1412025203")</f>
        <v>http://dx.doi.org/10.31181/ijes1412025203</v>
      </c>
      <c r="BL204" t="s">
        <v>81</v>
      </c>
      <c r="BM204" t="s">
        <v>81</v>
      </c>
      <c r="BN204" t="s">
        <v>543</v>
      </c>
      <c r="BO204" t="s">
        <v>111</v>
      </c>
      <c r="BP204" t="s">
        <v>112</v>
      </c>
      <c r="BQ204" t="s">
        <v>2353</v>
      </c>
      <c r="BR204" t="s">
        <v>81</v>
      </c>
      <c r="BS204" t="s">
        <v>2775</v>
      </c>
      <c r="BT204" s="345" t="str">
        <f>HYPERLINK("https://www.webofscience.com/wos/woscc/full-record/WOS:001582147000002","View Record in Web of Science")</f>
        <v>View Record in Web of Science</v>
      </c>
      <c r="BU204" t="s">
        <v>115</v>
      </c>
      <c r="BV204" t="s">
        <v>81</v>
      </c>
      <c r="BW204" t="s">
        <v>81</v>
      </c>
      <c r="BX204" t="s">
        <v>116</v>
      </c>
    </row>
    <row r="205" spans="1:76" x14ac:dyDescent="0.25">
      <c r="A205" t="s">
        <v>77</v>
      </c>
      <c r="B205" t="s">
        <v>77</v>
      </c>
      <c r="C205" t="s">
        <v>77</v>
      </c>
      <c r="D205" t="s">
        <v>77</v>
      </c>
      <c r="E205" t="s">
        <v>2776</v>
      </c>
      <c r="F205" t="s">
        <v>2777</v>
      </c>
      <c r="G205" t="s">
        <v>2778</v>
      </c>
      <c r="H205" t="s">
        <v>81</v>
      </c>
      <c r="I205" t="s">
        <v>82</v>
      </c>
      <c r="J205" t="s">
        <v>2779</v>
      </c>
      <c r="K205" t="s">
        <v>2780</v>
      </c>
      <c r="L205" t="s">
        <v>81</v>
      </c>
      <c r="M205" t="s">
        <v>81</v>
      </c>
      <c r="N205" t="s">
        <v>81</v>
      </c>
      <c r="O205" t="s">
        <v>2781</v>
      </c>
      <c r="P205" t="s">
        <v>2782</v>
      </c>
      <c r="Q205" t="s">
        <v>87</v>
      </c>
      <c r="R205" t="s">
        <v>81</v>
      </c>
      <c r="S205" t="s">
        <v>81</v>
      </c>
      <c r="T205" t="s">
        <v>81</v>
      </c>
      <c r="U205" t="s">
        <v>81</v>
      </c>
      <c r="V205" t="s">
        <v>2783</v>
      </c>
      <c r="W205" t="s">
        <v>89</v>
      </c>
      <c r="X205" t="s">
        <v>81</v>
      </c>
      <c r="Y205" t="s">
        <v>81</v>
      </c>
      <c r="Z205" t="s">
        <v>90</v>
      </c>
      <c r="AA205" t="s">
        <v>91</v>
      </c>
      <c r="AB205" t="s">
        <v>81</v>
      </c>
      <c r="AC205" t="s">
        <v>81</v>
      </c>
      <c r="AD205" t="s">
        <v>81</v>
      </c>
      <c r="AE205" t="s">
        <v>81</v>
      </c>
      <c r="AF205" t="s">
        <v>81</v>
      </c>
      <c r="AG205" t="s">
        <v>2784</v>
      </c>
      <c r="AH205" t="s">
        <v>81</v>
      </c>
      <c r="AI205" t="s">
        <v>81</v>
      </c>
      <c r="AJ205" t="s">
        <v>81</v>
      </c>
      <c r="AK205" t="s">
        <v>81</v>
      </c>
      <c r="AL205" t="s">
        <v>212</v>
      </c>
      <c r="AM205" s="455">
        <v>1</v>
      </c>
      <c r="AN205" s="455">
        <v>1</v>
      </c>
      <c r="AO205" t="s">
        <v>117</v>
      </c>
      <c r="AP205" t="s">
        <v>136</v>
      </c>
      <c r="AQ205" t="s">
        <v>98</v>
      </c>
      <c r="AR205" t="s">
        <v>99</v>
      </c>
      <c r="AS205" t="s">
        <v>100</v>
      </c>
      <c r="AT205" t="s">
        <v>81</v>
      </c>
      <c r="AU205" t="s">
        <v>101</v>
      </c>
      <c r="AV205" t="s">
        <v>81</v>
      </c>
      <c r="AW205" t="s">
        <v>102</v>
      </c>
      <c r="AX205" t="s">
        <v>103</v>
      </c>
      <c r="AY205" t="s">
        <v>190</v>
      </c>
      <c r="AZ205" t="s">
        <v>190</v>
      </c>
      <c r="BA205" t="s">
        <v>97</v>
      </c>
      <c r="BB205" t="s">
        <v>96</v>
      </c>
      <c r="BC205" t="s">
        <v>81</v>
      </c>
      <c r="BD205" t="s">
        <v>81</v>
      </c>
      <c r="BE205" t="s">
        <v>81</v>
      </c>
      <c r="BF205" t="s">
        <v>81</v>
      </c>
      <c r="BG205" t="s">
        <v>612</v>
      </c>
      <c r="BH205" t="s">
        <v>1457</v>
      </c>
      <c r="BI205" t="s">
        <v>81</v>
      </c>
      <c r="BJ205" t="s">
        <v>2785</v>
      </c>
      <c r="BK205" s="346" t="str">
        <f>HYPERLINK("http://dx.doi.org/10.31181/ijes1412025181","http://dx.doi.org/10.31181/ijes1412025181")</f>
        <v>http://dx.doi.org/10.31181/ijes1412025181</v>
      </c>
      <c r="BL205" t="s">
        <v>81</v>
      </c>
      <c r="BM205" t="s">
        <v>81</v>
      </c>
      <c r="BN205" t="s">
        <v>127</v>
      </c>
      <c r="BO205" t="s">
        <v>111</v>
      </c>
      <c r="BP205" t="s">
        <v>112</v>
      </c>
      <c r="BQ205" t="s">
        <v>2040</v>
      </c>
      <c r="BR205" t="s">
        <v>81</v>
      </c>
      <c r="BS205" t="s">
        <v>2786</v>
      </c>
      <c r="BT205" s="347" t="str">
        <f>HYPERLINK("https://www.webofscience.com/wos/woscc/full-record/WOS:001487876000001","View Record in Web of Science")</f>
        <v>View Record in Web of Science</v>
      </c>
      <c r="BU205" t="s">
        <v>115</v>
      </c>
      <c r="BV205" t="s">
        <v>81</v>
      </c>
      <c r="BW205" t="s">
        <v>81</v>
      </c>
      <c r="BX205" t="s">
        <v>116</v>
      </c>
    </row>
    <row r="206" spans="1:76" x14ac:dyDescent="0.25">
      <c r="A206" t="s">
        <v>77</v>
      </c>
      <c r="B206" t="s">
        <v>77</v>
      </c>
      <c r="C206" t="s">
        <v>106</v>
      </c>
      <c r="D206" t="s">
        <v>77</v>
      </c>
      <c r="E206" t="s">
        <v>2787</v>
      </c>
      <c r="F206" t="s">
        <v>2788</v>
      </c>
      <c r="G206" t="s">
        <v>2789</v>
      </c>
      <c r="H206" t="s">
        <v>81</v>
      </c>
      <c r="I206" t="s">
        <v>82</v>
      </c>
      <c r="J206" t="s">
        <v>2790</v>
      </c>
      <c r="K206" t="s">
        <v>2791</v>
      </c>
      <c r="L206" t="s">
        <v>81</v>
      </c>
      <c r="M206" t="s">
        <v>81</v>
      </c>
      <c r="N206" t="s">
        <v>81</v>
      </c>
      <c r="O206" t="s">
        <v>2792</v>
      </c>
      <c r="P206" t="s">
        <v>1162</v>
      </c>
      <c r="Q206" t="s">
        <v>87</v>
      </c>
      <c r="R206" t="s">
        <v>81</v>
      </c>
      <c r="S206" t="s">
        <v>81</v>
      </c>
      <c r="T206" t="s">
        <v>81</v>
      </c>
      <c r="U206" t="s">
        <v>81</v>
      </c>
      <c r="V206" t="s">
        <v>2793</v>
      </c>
      <c r="W206" t="s">
        <v>89</v>
      </c>
      <c r="X206" t="s">
        <v>81</v>
      </c>
      <c r="Y206" t="s">
        <v>81</v>
      </c>
      <c r="Z206" t="s">
        <v>90</v>
      </c>
      <c r="AA206" t="s">
        <v>91</v>
      </c>
      <c r="AB206" t="s">
        <v>81</v>
      </c>
      <c r="AC206" t="s">
        <v>81</v>
      </c>
      <c r="AD206" t="s">
        <v>81</v>
      </c>
      <c r="AE206" t="s">
        <v>81</v>
      </c>
      <c r="AF206" t="s">
        <v>81</v>
      </c>
      <c r="AG206" t="s">
        <v>2794</v>
      </c>
      <c r="AH206" t="s">
        <v>2795</v>
      </c>
      <c r="AI206" t="s">
        <v>2796</v>
      </c>
      <c r="AJ206" t="s">
        <v>81</v>
      </c>
      <c r="AK206" t="s">
        <v>81</v>
      </c>
      <c r="AL206" t="s">
        <v>2797</v>
      </c>
      <c r="AM206" s="455">
        <v>10</v>
      </c>
      <c r="AN206" s="455">
        <v>10</v>
      </c>
      <c r="AO206" t="s">
        <v>106</v>
      </c>
      <c r="AP206" t="s">
        <v>213</v>
      </c>
      <c r="AQ206" t="s">
        <v>98</v>
      </c>
      <c r="AR206" t="s">
        <v>99</v>
      </c>
      <c r="AS206" t="s">
        <v>100</v>
      </c>
      <c r="AT206" t="s">
        <v>81</v>
      </c>
      <c r="AU206" t="s">
        <v>101</v>
      </c>
      <c r="AV206" t="s">
        <v>81</v>
      </c>
      <c r="AW206" t="s">
        <v>102</v>
      </c>
      <c r="AX206" t="s">
        <v>103</v>
      </c>
      <c r="AY206" t="s">
        <v>582</v>
      </c>
      <c r="AZ206" t="s">
        <v>582</v>
      </c>
      <c r="BA206" t="s">
        <v>543</v>
      </c>
      <c r="BB206" t="s">
        <v>106</v>
      </c>
      <c r="BC206" t="s">
        <v>81</v>
      </c>
      <c r="BD206" t="s">
        <v>81</v>
      </c>
      <c r="BE206" t="s">
        <v>81</v>
      </c>
      <c r="BF206" t="s">
        <v>81</v>
      </c>
      <c r="BG206" t="s">
        <v>332</v>
      </c>
      <c r="BH206" t="s">
        <v>1135</v>
      </c>
      <c r="BI206" t="s">
        <v>81</v>
      </c>
      <c r="BJ206" t="s">
        <v>2798</v>
      </c>
      <c r="BK206" s="348" t="str">
        <f>HYPERLINK("http://dx.doi.org/10.52950/ES.2024.13.2.004","http://dx.doi.org/10.52950/ES.2024.13.2.004")</f>
        <v>http://dx.doi.org/10.52950/ES.2024.13.2.004</v>
      </c>
      <c r="BL206" t="s">
        <v>81</v>
      </c>
      <c r="BM206" t="s">
        <v>81</v>
      </c>
      <c r="BN206" t="s">
        <v>95</v>
      </c>
      <c r="BO206" t="s">
        <v>111</v>
      </c>
      <c r="BP206" t="s">
        <v>112</v>
      </c>
      <c r="BQ206" t="s">
        <v>585</v>
      </c>
      <c r="BR206" t="s">
        <v>81</v>
      </c>
      <c r="BS206" t="s">
        <v>2799</v>
      </c>
      <c r="BT206" s="349" t="str">
        <f>HYPERLINK("https://www.webofscience.com/wos/woscc/full-record/WOS:001362946300004","View Record in Web of Science")</f>
        <v>View Record in Web of Science</v>
      </c>
      <c r="BU206" t="s">
        <v>115</v>
      </c>
      <c r="BV206" t="s">
        <v>81</v>
      </c>
      <c r="BW206" t="s">
        <v>81</v>
      </c>
      <c r="BX206" t="s">
        <v>116</v>
      </c>
    </row>
    <row r="207" spans="1:76" x14ac:dyDescent="0.25">
      <c r="A207" t="s">
        <v>77</v>
      </c>
      <c r="B207" t="s">
        <v>77</v>
      </c>
      <c r="C207" t="s">
        <v>77</v>
      </c>
      <c r="D207" t="s">
        <v>77</v>
      </c>
      <c r="E207" t="s">
        <v>2800</v>
      </c>
      <c r="F207" t="s">
        <v>2801</v>
      </c>
      <c r="G207" t="s">
        <v>2802</v>
      </c>
      <c r="H207" t="s">
        <v>81</v>
      </c>
      <c r="I207" t="s">
        <v>82</v>
      </c>
      <c r="J207" t="s">
        <v>2245</v>
      </c>
      <c r="K207" t="s">
        <v>2803</v>
      </c>
      <c r="L207" t="s">
        <v>2804</v>
      </c>
      <c r="M207" t="s">
        <v>1962</v>
      </c>
      <c r="N207" t="s">
        <v>2805</v>
      </c>
      <c r="O207" t="s">
        <v>2806</v>
      </c>
      <c r="P207" t="s">
        <v>124</v>
      </c>
      <c r="Q207" t="s">
        <v>87</v>
      </c>
      <c r="R207" t="s">
        <v>81</v>
      </c>
      <c r="S207" t="s">
        <v>81</v>
      </c>
      <c r="T207" t="s">
        <v>81</v>
      </c>
      <c r="U207" t="s">
        <v>81</v>
      </c>
      <c r="V207" t="s">
        <v>2807</v>
      </c>
      <c r="W207" t="s">
        <v>89</v>
      </c>
      <c r="X207" t="s">
        <v>81</v>
      </c>
      <c r="Y207" t="s">
        <v>81</v>
      </c>
      <c r="Z207" t="s">
        <v>90</v>
      </c>
      <c r="AA207" t="s">
        <v>91</v>
      </c>
      <c r="AB207" t="s">
        <v>81</v>
      </c>
      <c r="AC207" t="s">
        <v>81</v>
      </c>
      <c r="AD207" t="s">
        <v>81</v>
      </c>
      <c r="AE207" t="s">
        <v>81</v>
      </c>
      <c r="AF207" t="s">
        <v>81</v>
      </c>
      <c r="AG207" t="s">
        <v>2808</v>
      </c>
      <c r="AH207" t="s">
        <v>2809</v>
      </c>
      <c r="AI207" t="s">
        <v>2810</v>
      </c>
      <c r="AJ207" t="s">
        <v>2811</v>
      </c>
      <c r="AK207" t="s">
        <v>81</v>
      </c>
      <c r="AL207" t="s">
        <v>2067</v>
      </c>
      <c r="AM207" s="455">
        <v>6</v>
      </c>
      <c r="AN207" s="455">
        <v>6</v>
      </c>
      <c r="AO207" t="s">
        <v>96</v>
      </c>
      <c r="AP207" t="s">
        <v>97</v>
      </c>
      <c r="AQ207" t="s">
        <v>131</v>
      </c>
      <c r="AR207" t="s">
        <v>132</v>
      </c>
      <c r="AS207" t="s">
        <v>133</v>
      </c>
      <c r="AT207" t="s">
        <v>81</v>
      </c>
      <c r="AU207" t="s">
        <v>101</v>
      </c>
      <c r="AV207" t="s">
        <v>81</v>
      </c>
      <c r="AW207" t="s">
        <v>102</v>
      </c>
      <c r="AX207" t="s">
        <v>103</v>
      </c>
      <c r="AY207" t="s">
        <v>302</v>
      </c>
      <c r="AZ207" t="s">
        <v>302</v>
      </c>
      <c r="BA207" t="s">
        <v>110</v>
      </c>
      <c r="BB207" t="s">
        <v>96</v>
      </c>
      <c r="BC207" t="s">
        <v>81</v>
      </c>
      <c r="BD207" t="s">
        <v>81</v>
      </c>
      <c r="BE207" t="s">
        <v>81</v>
      </c>
      <c r="BF207" t="s">
        <v>81</v>
      </c>
      <c r="BG207" t="s">
        <v>2640</v>
      </c>
      <c r="BH207" t="s">
        <v>2812</v>
      </c>
      <c r="BI207" t="s">
        <v>81</v>
      </c>
      <c r="BJ207" t="s">
        <v>2813</v>
      </c>
      <c r="BK207" s="350" t="str">
        <f>HYPERLINK("http://dx.doi.org/10.52950/ES.2023.12.1.009","http://dx.doi.org/10.52950/ES.2023.12.1.009")</f>
        <v>http://dx.doi.org/10.52950/ES.2023.12.1.009</v>
      </c>
      <c r="BL207" t="s">
        <v>81</v>
      </c>
      <c r="BM207" t="s">
        <v>81</v>
      </c>
      <c r="BN207" t="s">
        <v>526</v>
      </c>
      <c r="BO207" t="s">
        <v>111</v>
      </c>
      <c r="BP207" t="s">
        <v>112</v>
      </c>
      <c r="BQ207" t="s">
        <v>304</v>
      </c>
      <c r="BR207" t="s">
        <v>81</v>
      </c>
      <c r="BS207" t="s">
        <v>2814</v>
      </c>
      <c r="BT207" s="351" t="str">
        <f>HYPERLINK("https://www.webofscience.com/wos/woscc/full-record/WOS:000992820000009","View Record in Web of Science")</f>
        <v>View Record in Web of Science</v>
      </c>
      <c r="BU207" t="s">
        <v>115</v>
      </c>
      <c r="BV207" t="s">
        <v>81</v>
      </c>
      <c r="BW207" t="s">
        <v>81</v>
      </c>
      <c r="BX207" t="s">
        <v>116</v>
      </c>
    </row>
    <row r="208" spans="1:76" x14ac:dyDescent="0.25">
      <c r="A208" t="s">
        <v>77</v>
      </c>
      <c r="B208" t="s">
        <v>77</v>
      </c>
      <c r="C208" t="s">
        <v>77</v>
      </c>
      <c r="D208" t="s">
        <v>77</v>
      </c>
      <c r="E208" t="s">
        <v>2815</v>
      </c>
      <c r="F208" t="s">
        <v>2816</v>
      </c>
      <c r="G208" t="s">
        <v>2817</v>
      </c>
      <c r="H208" t="s">
        <v>81</v>
      </c>
      <c r="I208" t="s">
        <v>82</v>
      </c>
      <c r="J208" t="s">
        <v>2818</v>
      </c>
      <c r="K208" t="s">
        <v>2819</v>
      </c>
      <c r="L208" t="s">
        <v>81</v>
      </c>
      <c r="M208" t="s">
        <v>81</v>
      </c>
      <c r="N208" t="s">
        <v>81</v>
      </c>
      <c r="O208" t="s">
        <v>2820</v>
      </c>
      <c r="P208" t="s">
        <v>2821</v>
      </c>
      <c r="Q208" t="s">
        <v>87</v>
      </c>
      <c r="R208" t="s">
        <v>81</v>
      </c>
      <c r="S208" t="s">
        <v>81</v>
      </c>
      <c r="T208" t="s">
        <v>81</v>
      </c>
      <c r="U208" t="s">
        <v>81</v>
      </c>
      <c r="V208" t="s">
        <v>2822</v>
      </c>
      <c r="W208" t="s">
        <v>89</v>
      </c>
      <c r="X208" t="s">
        <v>81</v>
      </c>
      <c r="Y208" t="s">
        <v>81</v>
      </c>
      <c r="Z208" t="s">
        <v>90</v>
      </c>
      <c r="AA208" t="s">
        <v>91</v>
      </c>
      <c r="AB208" t="s">
        <v>81</v>
      </c>
      <c r="AC208" t="s">
        <v>81</v>
      </c>
      <c r="AD208" t="s">
        <v>81</v>
      </c>
      <c r="AE208" t="s">
        <v>81</v>
      </c>
      <c r="AF208" t="s">
        <v>81</v>
      </c>
      <c r="AG208" t="s">
        <v>2823</v>
      </c>
      <c r="AH208" t="s">
        <v>2824</v>
      </c>
      <c r="AI208" t="s">
        <v>81</v>
      </c>
      <c r="AJ208" t="s">
        <v>81</v>
      </c>
      <c r="AK208" t="s">
        <v>81</v>
      </c>
      <c r="AL208" t="s">
        <v>1690</v>
      </c>
      <c r="AM208" s="455">
        <v>1</v>
      </c>
      <c r="AN208" s="455">
        <v>1</v>
      </c>
      <c r="AO208" t="s">
        <v>77</v>
      </c>
      <c r="AP208" t="s">
        <v>135</v>
      </c>
      <c r="AQ208" t="s">
        <v>131</v>
      </c>
      <c r="AR208" t="s">
        <v>132</v>
      </c>
      <c r="AS208" t="s">
        <v>133</v>
      </c>
      <c r="AT208" t="s">
        <v>81</v>
      </c>
      <c r="AU208" t="s">
        <v>101</v>
      </c>
      <c r="AV208" t="s">
        <v>81</v>
      </c>
      <c r="AW208" t="s">
        <v>102</v>
      </c>
      <c r="AX208" t="s">
        <v>103</v>
      </c>
      <c r="AY208" t="s">
        <v>214</v>
      </c>
      <c r="AZ208" t="s">
        <v>214</v>
      </c>
      <c r="BA208" t="s">
        <v>213</v>
      </c>
      <c r="BB208" t="s">
        <v>106</v>
      </c>
      <c r="BC208" t="s">
        <v>81</v>
      </c>
      <c r="BD208" t="s">
        <v>81</v>
      </c>
      <c r="BE208" t="s">
        <v>81</v>
      </c>
      <c r="BF208" t="s">
        <v>81</v>
      </c>
      <c r="BG208" t="s">
        <v>923</v>
      </c>
      <c r="BH208" t="s">
        <v>731</v>
      </c>
      <c r="BI208" t="s">
        <v>81</v>
      </c>
      <c r="BJ208" t="s">
        <v>2825</v>
      </c>
      <c r="BK208" s="352" t="str">
        <f>HYPERLINK("http://dx.doi.org/10.52950/ES.2022.11.2.007","http://dx.doi.org/10.52950/ES.2022.11.2.007")</f>
        <v>http://dx.doi.org/10.52950/ES.2022.11.2.007</v>
      </c>
      <c r="BL208" t="s">
        <v>81</v>
      </c>
      <c r="BM208" t="s">
        <v>81</v>
      </c>
      <c r="BN208" t="s">
        <v>1167</v>
      </c>
      <c r="BO208" t="s">
        <v>111</v>
      </c>
      <c r="BP208" t="s">
        <v>112</v>
      </c>
      <c r="BQ208" t="s">
        <v>219</v>
      </c>
      <c r="BR208" t="s">
        <v>81</v>
      </c>
      <c r="BS208" t="s">
        <v>2826</v>
      </c>
      <c r="BT208" s="353" t="str">
        <f>HYPERLINK("https://www.webofscience.com/wos/woscc/full-record/WOS:000901443200006","View Record in Web of Science")</f>
        <v>View Record in Web of Science</v>
      </c>
      <c r="BU208" t="s">
        <v>115</v>
      </c>
      <c r="BV208" t="s">
        <v>81</v>
      </c>
      <c r="BW208" t="s">
        <v>81</v>
      </c>
      <c r="BX208" t="s">
        <v>116</v>
      </c>
    </row>
    <row r="209" spans="1:76" x14ac:dyDescent="0.25">
      <c r="A209" t="s">
        <v>77</v>
      </c>
      <c r="B209" t="s">
        <v>96</v>
      </c>
      <c r="C209" t="s">
        <v>77</v>
      </c>
      <c r="D209" t="s">
        <v>77</v>
      </c>
      <c r="E209" t="s">
        <v>2827</v>
      </c>
      <c r="F209" t="s">
        <v>2828</v>
      </c>
      <c r="G209" t="s">
        <v>2829</v>
      </c>
      <c r="H209" t="s">
        <v>81</v>
      </c>
      <c r="I209" t="s">
        <v>82</v>
      </c>
      <c r="J209" t="s">
        <v>2830</v>
      </c>
      <c r="K209" t="s">
        <v>2831</v>
      </c>
      <c r="L209" t="s">
        <v>81</v>
      </c>
      <c r="M209" t="s">
        <v>81</v>
      </c>
      <c r="N209" t="s">
        <v>81</v>
      </c>
      <c r="O209" t="s">
        <v>2832</v>
      </c>
      <c r="P209" t="s">
        <v>607</v>
      </c>
      <c r="Q209" t="s">
        <v>87</v>
      </c>
      <c r="R209" t="s">
        <v>81</v>
      </c>
      <c r="S209" t="s">
        <v>81</v>
      </c>
      <c r="T209" t="s">
        <v>81</v>
      </c>
      <c r="U209" t="s">
        <v>81</v>
      </c>
      <c r="V209" t="s">
        <v>2833</v>
      </c>
      <c r="W209" t="s">
        <v>89</v>
      </c>
      <c r="X209" t="s">
        <v>81</v>
      </c>
      <c r="Y209" t="s">
        <v>81</v>
      </c>
      <c r="Z209" t="s">
        <v>90</v>
      </c>
      <c r="AA209" t="s">
        <v>91</v>
      </c>
      <c r="AB209" t="s">
        <v>81</v>
      </c>
      <c r="AC209" t="s">
        <v>81</v>
      </c>
      <c r="AD209" t="s">
        <v>81</v>
      </c>
      <c r="AE209" t="s">
        <v>81</v>
      </c>
      <c r="AF209" t="s">
        <v>81</v>
      </c>
      <c r="AG209" t="s">
        <v>2834</v>
      </c>
      <c r="AH209" t="s">
        <v>2835</v>
      </c>
      <c r="AI209" t="s">
        <v>2836</v>
      </c>
      <c r="AJ209" t="s">
        <v>2837</v>
      </c>
      <c r="AK209" t="s">
        <v>81</v>
      </c>
      <c r="AL209" t="s">
        <v>370</v>
      </c>
      <c r="AM209" s="455">
        <v>2</v>
      </c>
      <c r="AN209" s="455">
        <v>4</v>
      </c>
      <c r="AO209" t="s">
        <v>96</v>
      </c>
      <c r="AP209" t="s">
        <v>136</v>
      </c>
      <c r="AQ209" t="s">
        <v>154</v>
      </c>
      <c r="AR209" t="s">
        <v>155</v>
      </c>
      <c r="AS209" t="s">
        <v>156</v>
      </c>
      <c r="AT209" t="s">
        <v>101</v>
      </c>
      <c r="AU209" t="s">
        <v>81</v>
      </c>
      <c r="AV209" t="s">
        <v>81</v>
      </c>
      <c r="AW209" t="s">
        <v>102</v>
      </c>
      <c r="AX209" t="s">
        <v>103</v>
      </c>
      <c r="AY209" t="s">
        <v>235</v>
      </c>
      <c r="AZ209" t="s">
        <v>235</v>
      </c>
      <c r="BA209" t="s">
        <v>236</v>
      </c>
      <c r="BB209" t="s">
        <v>96</v>
      </c>
      <c r="BC209" t="s">
        <v>81</v>
      </c>
      <c r="BD209" t="s">
        <v>81</v>
      </c>
      <c r="BE209" t="s">
        <v>81</v>
      </c>
      <c r="BF209" t="s">
        <v>81</v>
      </c>
      <c r="BG209" t="s">
        <v>2797</v>
      </c>
      <c r="BH209" t="s">
        <v>2640</v>
      </c>
      <c r="BI209" t="s">
        <v>81</v>
      </c>
      <c r="BJ209" t="s">
        <v>2838</v>
      </c>
      <c r="BK209" s="354" t="str">
        <f>HYPERLINK("http://dx.doi.org/10.20472/ES.2020.9.1.009","http://dx.doi.org/10.20472/ES.2020.9.1.009")</f>
        <v>http://dx.doi.org/10.20472/ES.2020.9.1.009</v>
      </c>
      <c r="BL209" t="s">
        <v>81</v>
      </c>
      <c r="BM209" t="s">
        <v>81</v>
      </c>
      <c r="BN209" t="s">
        <v>137</v>
      </c>
      <c r="BO209" t="s">
        <v>111</v>
      </c>
      <c r="BP209" t="s">
        <v>112</v>
      </c>
      <c r="BQ209" t="s">
        <v>614</v>
      </c>
      <c r="BR209" t="s">
        <v>81</v>
      </c>
      <c r="BS209" t="s">
        <v>2839</v>
      </c>
      <c r="BT209" s="355" t="str">
        <f>HYPERLINK("https://www.webofscience.com/wos/woscc/full-record/WOS:000543252500009","View Record in Web of Science")</f>
        <v>View Record in Web of Science</v>
      </c>
      <c r="BU209" t="s">
        <v>115</v>
      </c>
      <c r="BV209" t="s">
        <v>81</v>
      </c>
      <c r="BW209" t="s">
        <v>81</v>
      </c>
      <c r="BX209" t="s">
        <v>116</v>
      </c>
    </row>
    <row r="210" spans="1:76" x14ac:dyDescent="0.25">
      <c r="A210" t="s">
        <v>77</v>
      </c>
      <c r="B210" t="s">
        <v>77</v>
      </c>
      <c r="C210" t="s">
        <v>77</v>
      </c>
      <c r="D210" t="s">
        <v>77</v>
      </c>
      <c r="E210" t="s">
        <v>2840</v>
      </c>
      <c r="F210" t="s">
        <v>2841</v>
      </c>
      <c r="G210" t="s">
        <v>2842</v>
      </c>
      <c r="H210" t="s">
        <v>81</v>
      </c>
      <c r="I210" t="s">
        <v>82</v>
      </c>
      <c r="J210" t="s">
        <v>2843</v>
      </c>
      <c r="K210" t="s">
        <v>2844</v>
      </c>
      <c r="L210" t="s">
        <v>81</v>
      </c>
      <c r="M210" t="s">
        <v>81</v>
      </c>
      <c r="N210" t="s">
        <v>81</v>
      </c>
      <c r="O210" t="s">
        <v>2845</v>
      </c>
      <c r="P210" t="s">
        <v>1333</v>
      </c>
      <c r="Q210" t="s">
        <v>87</v>
      </c>
      <c r="R210" t="s">
        <v>81</v>
      </c>
      <c r="S210" t="s">
        <v>81</v>
      </c>
      <c r="T210" t="s">
        <v>81</v>
      </c>
      <c r="U210" t="s">
        <v>81</v>
      </c>
      <c r="V210" t="s">
        <v>2846</v>
      </c>
      <c r="W210" t="s">
        <v>89</v>
      </c>
      <c r="X210" t="s">
        <v>81</v>
      </c>
      <c r="Y210" t="s">
        <v>81</v>
      </c>
      <c r="Z210" t="s">
        <v>90</v>
      </c>
      <c r="AA210" t="s">
        <v>91</v>
      </c>
      <c r="AB210" t="s">
        <v>81</v>
      </c>
      <c r="AC210" t="s">
        <v>81</v>
      </c>
      <c r="AD210" t="s">
        <v>81</v>
      </c>
      <c r="AE210" t="s">
        <v>81</v>
      </c>
      <c r="AF210" t="s">
        <v>81</v>
      </c>
      <c r="AG210" t="s">
        <v>2847</v>
      </c>
      <c r="AH210" t="s">
        <v>2848</v>
      </c>
      <c r="AI210" t="s">
        <v>2849</v>
      </c>
      <c r="AJ210" t="s">
        <v>2850</v>
      </c>
      <c r="AK210" t="s">
        <v>81</v>
      </c>
      <c r="AL210" t="s">
        <v>730</v>
      </c>
      <c r="AM210" s="455">
        <v>3</v>
      </c>
      <c r="AN210" s="455">
        <v>3</v>
      </c>
      <c r="AO210" t="s">
        <v>96</v>
      </c>
      <c r="AP210" t="s">
        <v>236</v>
      </c>
      <c r="AQ210" t="s">
        <v>154</v>
      </c>
      <c r="AR210" t="s">
        <v>155</v>
      </c>
      <c r="AS210" t="s">
        <v>156</v>
      </c>
      <c r="AT210" t="s">
        <v>101</v>
      </c>
      <c r="AU210" t="s">
        <v>81</v>
      </c>
      <c r="AV210" t="s">
        <v>81</v>
      </c>
      <c r="AW210" t="s">
        <v>102</v>
      </c>
      <c r="AX210" t="s">
        <v>103</v>
      </c>
      <c r="AY210" t="s">
        <v>509</v>
      </c>
      <c r="AZ210" t="s">
        <v>509</v>
      </c>
      <c r="BA210" t="s">
        <v>285</v>
      </c>
      <c r="BB210" t="s">
        <v>96</v>
      </c>
      <c r="BC210" t="s">
        <v>81</v>
      </c>
      <c r="BD210" t="s">
        <v>81</v>
      </c>
      <c r="BE210" t="s">
        <v>81</v>
      </c>
      <c r="BF210" t="s">
        <v>81</v>
      </c>
      <c r="BG210" t="s">
        <v>399</v>
      </c>
      <c r="BH210" t="s">
        <v>1150</v>
      </c>
      <c r="BI210" t="s">
        <v>81</v>
      </c>
      <c r="BJ210" t="s">
        <v>2851</v>
      </c>
      <c r="BK210" s="356" t="str">
        <f>HYPERLINK("http://dx.doi.org/10.20472/ES.2019.8.1.006","http://dx.doi.org/10.20472/ES.2019.8.1.006")</f>
        <v>http://dx.doi.org/10.20472/ES.2019.8.1.006</v>
      </c>
      <c r="BL210" t="s">
        <v>81</v>
      </c>
      <c r="BM210" t="s">
        <v>81</v>
      </c>
      <c r="BN210" t="s">
        <v>543</v>
      </c>
      <c r="BO210" t="s">
        <v>111</v>
      </c>
      <c r="BP210" t="s">
        <v>112</v>
      </c>
      <c r="BQ210" t="s">
        <v>511</v>
      </c>
      <c r="BR210" t="s">
        <v>81</v>
      </c>
      <c r="BS210" t="s">
        <v>2852</v>
      </c>
      <c r="BT210" s="357" t="str">
        <f>HYPERLINK("https://www.webofscience.com/wos/woscc/full-record/WOS:000472956500006","View Record in Web of Science")</f>
        <v>View Record in Web of Science</v>
      </c>
      <c r="BU210" t="s">
        <v>115</v>
      </c>
      <c r="BV210" t="s">
        <v>81</v>
      </c>
      <c r="BW210" t="s">
        <v>81</v>
      </c>
      <c r="BX210" t="s">
        <v>116</v>
      </c>
    </row>
    <row r="211" spans="1:76" x14ac:dyDescent="0.25">
      <c r="A211" t="s">
        <v>77</v>
      </c>
      <c r="B211" t="s">
        <v>77</v>
      </c>
      <c r="C211" t="s">
        <v>77</v>
      </c>
      <c r="D211" t="s">
        <v>77</v>
      </c>
      <c r="E211" t="s">
        <v>2853</v>
      </c>
      <c r="F211" t="s">
        <v>2854</v>
      </c>
      <c r="G211" t="s">
        <v>2855</v>
      </c>
      <c r="H211" t="s">
        <v>81</v>
      </c>
      <c r="I211" t="s">
        <v>82</v>
      </c>
      <c r="J211" t="s">
        <v>2856</v>
      </c>
      <c r="K211" t="s">
        <v>2857</v>
      </c>
      <c r="L211" t="s">
        <v>81</v>
      </c>
      <c r="M211" t="s">
        <v>81</v>
      </c>
      <c r="N211" t="s">
        <v>81</v>
      </c>
      <c r="O211" t="s">
        <v>2858</v>
      </c>
      <c r="P211" t="s">
        <v>2859</v>
      </c>
      <c r="Q211" t="s">
        <v>87</v>
      </c>
      <c r="R211" t="s">
        <v>81</v>
      </c>
      <c r="S211" t="s">
        <v>81</v>
      </c>
      <c r="T211" t="s">
        <v>81</v>
      </c>
      <c r="U211" t="s">
        <v>81</v>
      </c>
      <c r="V211" t="s">
        <v>2860</v>
      </c>
      <c r="W211" t="s">
        <v>89</v>
      </c>
      <c r="X211" t="s">
        <v>81</v>
      </c>
      <c r="Y211" t="s">
        <v>81</v>
      </c>
      <c r="Z211" t="s">
        <v>90</v>
      </c>
      <c r="AA211" t="s">
        <v>91</v>
      </c>
      <c r="AB211" t="s">
        <v>81</v>
      </c>
      <c r="AC211" t="s">
        <v>81</v>
      </c>
      <c r="AD211" t="s">
        <v>81</v>
      </c>
      <c r="AE211" t="s">
        <v>81</v>
      </c>
      <c r="AF211" t="s">
        <v>81</v>
      </c>
      <c r="AG211" t="s">
        <v>2861</v>
      </c>
      <c r="AH211" t="s">
        <v>2862</v>
      </c>
      <c r="AI211" t="s">
        <v>81</v>
      </c>
      <c r="AJ211" t="s">
        <v>81</v>
      </c>
      <c r="AK211" t="s">
        <v>81</v>
      </c>
      <c r="AL211" t="s">
        <v>730</v>
      </c>
      <c r="AM211" s="455">
        <v>2</v>
      </c>
      <c r="AN211" s="455">
        <v>2</v>
      </c>
      <c r="AO211" t="s">
        <v>77</v>
      </c>
      <c r="AP211" t="s">
        <v>236</v>
      </c>
      <c r="AQ211" t="s">
        <v>154</v>
      </c>
      <c r="AR211" t="s">
        <v>155</v>
      </c>
      <c r="AS211" t="s">
        <v>156</v>
      </c>
      <c r="AT211" t="s">
        <v>101</v>
      </c>
      <c r="AU211" t="s">
        <v>81</v>
      </c>
      <c r="AV211" t="s">
        <v>81</v>
      </c>
      <c r="AW211" t="s">
        <v>102</v>
      </c>
      <c r="AX211" t="s">
        <v>103</v>
      </c>
      <c r="AY211" t="s">
        <v>104</v>
      </c>
      <c r="AZ211" t="s">
        <v>104</v>
      </c>
      <c r="BA211" t="s">
        <v>105</v>
      </c>
      <c r="BB211" t="s">
        <v>106</v>
      </c>
      <c r="BC211" t="s">
        <v>81</v>
      </c>
      <c r="BD211" t="s">
        <v>81</v>
      </c>
      <c r="BE211" t="s">
        <v>81</v>
      </c>
      <c r="BF211" t="s">
        <v>81</v>
      </c>
      <c r="BG211" t="s">
        <v>2863</v>
      </c>
      <c r="BH211" t="s">
        <v>1812</v>
      </c>
      <c r="BI211" t="s">
        <v>81</v>
      </c>
      <c r="BJ211" t="s">
        <v>2864</v>
      </c>
      <c r="BK211" s="358" t="str">
        <f>HYPERLINK("http://dx.doi.org/10.20472/ES.2018.7.2.007","http://dx.doi.org/10.20472/ES.2018.7.2.007")</f>
        <v>http://dx.doi.org/10.20472/ES.2018.7.2.007</v>
      </c>
      <c r="BL211" t="s">
        <v>81</v>
      </c>
      <c r="BM211" t="s">
        <v>81</v>
      </c>
      <c r="BN211" t="s">
        <v>385</v>
      </c>
      <c r="BO211" t="s">
        <v>111</v>
      </c>
      <c r="BP211" t="s">
        <v>112</v>
      </c>
      <c r="BQ211" t="s">
        <v>113</v>
      </c>
      <c r="BR211" t="s">
        <v>81</v>
      </c>
      <c r="BS211" t="s">
        <v>2865</v>
      </c>
      <c r="BT211" s="359" t="str">
        <f>HYPERLINK("https://www.webofscience.com/wos/woscc/full-record/WOS:000450671500007","View Record in Web of Science")</f>
        <v>View Record in Web of Science</v>
      </c>
      <c r="BU211" t="s">
        <v>115</v>
      </c>
      <c r="BV211" t="s">
        <v>81</v>
      </c>
      <c r="BW211" t="s">
        <v>81</v>
      </c>
      <c r="BX211" t="s">
        <v>116</v>
      </c>
    </row>
    <row r="212" spans="1:76" x14ac:dyDescent="0.25">
      <c r="A212" t="s">
        <v>77</v>
      </c>
      <c r="B212" t="s">
        <v>77</v>
      </c>
      <c r="C212" t="s">
        <v>77</v>
      </c>
      <c r="D212" t="s">
        <v>77</v>
      </c>
      <c r="E212" t="s">
        <v>2866</v>
      </c>
      <c r="F212" t="s">
        <v>2867</v>
      </c>
      <c r="G212" t="s">
        <v>2868</v>
      </c>
      <c r="H212" t="s">
        <v>81</v>
      </c>
      <c r="I212" t="s">
        <v>82</v>
      </c>
      <c r="J212" t="s">
        <v>2869</v>
      </c>
      <c r="K212" t="s">
        <v>2870</v>
      </c>
      <c r="L212" t="s">
        <v>81</v>
      </c>
      <c r="M212" t="s">
        <v>81</v>
      </c>
      <c r="N212" t="s">
        <v>81</v>
      </c>
      <c r="O212" t="s">
        <v>2871</v>
      </c>
      <c r="P212" t="s">
        <v>124</v>
      </c>
      <c r="Q212" t="s">
        <v>87</v>
      </c>
      <c r="R212" t="s">
        <v>81</v>
      </c>
      <c r="S212" t="s">
        <v>81</v>
      </c>
      <c r="T212" t="s">
        <v>81</v>
      </c>
      <c r="U212" t="s">
        <v>81</v>
      </c>
      <c r="V212" t="s">
        <v>2872</v>
      </c>
      <c r="W212" t="s">
        <v>89</v>
      </c>
      <c r="X212" t="s">
        <v>81</v>
      </c>
      <c r="Y212" t="s">
        <v>81</v>
      </c>
      <c r="Z212" t="s">
        <v>90</v>
      </c>
      <c r="AA212" t="s">
        <v>91</v>
      </c>
      <c r="AB212" t="s">
        <v>81</v>
      </c>
      <c r="AC212" t="s">
        <v>81</v>
      </c>
      <c r="AD212" t="s">
        <v>81</v>
      </c>
      <c r="AE212" t="s">
        <v>81</v>
      </c>
      <c r="AF212" t="s">
        <v>81</v>
      </c>
      <c r="AG212" t="s">
        <v>2873</v>
      </c>
      <c r="AH212" t="s">
        <v>81</v>
      </c>
      <c r="AI212" t="s">
        <v>2701</v>
      </c>
      <c r="AJ212" t="s">
        <v>1270</v>
      </c>
      <c r="AK212" t="s">
        <v>81</v>
      </c>
      <c r="AL212" t="s">
        <v>137</v>
      </c>
      <c r="AM212" s="455">
        <v>0</v>
      </c>
      <c r="AN212" s="455">
        <v>0</v>
      </c>
      <c r="AO212" t="s">
        <v>77</v>
      </c>
      <c r="AP212" t="s">
        <v>285</v>
      </c>
      <c r="AQ212" t="s">
        <v>154</v>
      </c>
      <c r="AR212" t="s">
        <v>155</v>
      </c>
      <c r="AS212" t="s">
        <v>156</v>
      </c>
      <c r="AT212" t="s">
        <v>101</v>
      </c>
      <c r="AU212" t="s">
        <v>81</v>
      </c>
      <c r="AV212" t="s">
        <v>81</v>
      </c>
      <c r="AW212" t="s">
        <v>102</v>
      </c>
      <c r="AX212" t="s">
        <v>103</v>
      </c>
      <c r="AY212" t="s">
        <v>317</v>
      </c>
      <c r="AZ212" t="s">
        <v>317</v>
      </c>
      <c r="BA212" t="s">
        <v>234</v>
      </c>
      <c r="BB212" t="s">
        <v>106</v>
      </c>
      <c r="BC212" t="s">
        <v>81</v>
      </c>
      <c r="BD212" t="s">
        <v>81</v>
      </c>
      <c r="BE212" t="s">
        <v>81</v>
      </c>
      <c r="BF212" t="s">
        <v>81</v>
      </c>
      <c r="BG212" t="s">
        <v>528</v>
      </c>
      <c r="BH212" t="s">
        <v>686</v>
      </c>
      <c r="BI212" t="s">
        <v>81</v>
      </c>
      <c r="BJ212" t="s">
        <v>2874</v>
      </c>
      <c r="BK212" s="360" t="str">
        <f>HYPERLINK("http://dx.doi.org/10.20472/ES.2017.6.2.002","http://dx.doi.org/10.20472/ES.2017.6.2.002")</f>
        <v>http://dx.doi.org/10.20472/ES.2017.6.2.002</v>
      </c>
      <c r="BL212" t="s">
        <v>81</v>
      </c>
      <c r="BM212" t="s">
        <v>81</v>
      </c>
      <c r="BN212" t="s">
        <v>218</v>
      </c>
      <c r="BO212" t="s">
        <v>111</v>
      </c>
      <c r="BP212" t="s">
        <v>112</v>
      </c>
      <c r="BQ212" t="s">
        <v>321</v>
      </c>
      <c r="BR212" t="s">
        <v>81</v>
      </c>
      <c r="BS212" t="s">
        <v>2875</v>
      </c>
      <c r="BT212" s="361" t="str">
        <f>HYPERLINK("https://www.webofscience.com/wos/woscc/full-record/WOS:000423929800002","View Record in Web of Science")</f>
        <v>View Record in Web of Science</v>
      </c>
      <c r="BU212" t="s">
        <v>115</v>
      </c>
      <c r="BV212" t="s">
        <v>81</v>
      </c>
      <c r="BW212" t="s">
        <v>81</v>
      </c>
      <c r="BX212" t="s">
        <v>116</v>
      </c>
    </row>
    <row r="213" spans="1:76" x14ac:dyDescent="0.25">
      <c r="A213" t="s">
        <v>77</v>
      </c>
      <c r="B213" t="s">
        <v>77</v>
      </c>
      <c r="C213" t="s">
        <v>77</v>
      </c>
      <c r="D213" t="s">
        <v>77</v>
      </c>
      <c r="E213" t="s">
        <v>2876</v>
      </c>
      <c r="F213" t="s">
        <v>2877</v>
      </c>
      <c r="G213" t="s">
        <v>2878</v>
      </c>
      <c r="H213" t="s">
        <v>81</v>
      </c>
      <c r="I213" t="s">
        <v>82</v>
      </c>
      <c r="J213" t="s">
        <v>2879</v>
      </c>
      <c r="K213" t="s">
        <v>81</v>
      </c>
      <c r="L213" t="s">
        <v>81</v>
      </c>
      <c r="M213" t="s">
        <v>81</v>
      </c>
      <c r="N213" t="s">
        <v>81</v>
      </c>
      <c r="O213" t="s">
        <v>2880</v>
      </c>
      <c r="P213" t="s">
        <v>2881</v>
      </c>
      <c r="Q213" t="s">
        <v>87</v>
      </c>
      <c r="R213" t="s">
        <v>81</v>
      </c>
      <c r="S213" t="s">
        <v>81</v>
      </c>
      <c r="T213" t="s">
        <v>81</v>
      </c>
      <c r="U213" t="s">
        <v>81</v>
      </c>
      <c r="V213" t="s">
        <v>2882</v>
      </c>
      <c r="W213" t="s">
        <v>89</v>
      </c>
      <c r="X213" t="s">
        <v>81</v>
      </c>
      <c r="Y213" t="s">
        <v>81</v>
      </c>
      <c r="Z213" t="s">
        <v>90</v>
      </c>
      <c r="AA213" t="s">
        <v>91</v>
      </c>
      <c r="AB213" t="s">
        <v>81</v>
      </c>
      <c r="AC213" t="s">
        <v>81</v>
      </c>
      <c r="AD213" t="s">
        <v>81</v>
      </c>
      <c r="AE213" t="s">
        <v>81</v>
      </c>
      <c r="AF213" t="s">
        <v>81</v>
      </c>
      <c r="AG213" t="s">
        <v>81</v>
      </c>
      <c r="AH213" t="s">
        <v>81</v>
      </c>
      <c r="AI213" t="s">
        <v>81</v>
      </c>
      <c r="AJ213" t="s">
        <v>81</v>
      </c>
      <c r="AK213" t="s">
        <v>81</v>
      </c>
      <c r="AL213" t="s">
        <v>153</v>
      </c>
      <c r="AM213" s="455">
        <v>0</v>
      </c>
      <c r="AN213" s="455">
        <v>0</v>
      </c>
      <c r="AO213" t="s">
        <v>77</v>
      </c>
      <c r="AP213" t="s">
        <v>96</v>
      </c>
      <c r="AQ213" t="s">
        <v>154</v>
      </c>
      <c r="AR213" t="s">
        <v>155</v>
      </c>
      <c r="AS213" t="s">
        <v>156</v>
      </c>
      <c r="AT213" t="s">
        <v>101</v>
      </c>
      <c r="AU213" t="s">
        <v>81</v>
      </c>
      <c r="AV213" t="s">
        <v>81</v>
      </c>
      <c r="AW213" t="s">
        <v>102</v>
      </c>
      <c r="AX213" t="s">
        <v>103</v>
      </c>
      <c r="AY213" t="s">
        <v>397</v>
      </c>
      <c r="AZ213" t="s">
        <v>397</v>
      </c>
      <c r="BA213" t="s">
        <v>106</v>
      </c>
      <c r="BB213" t="s">
        <v>106</v>
      </c>
      <c r="BC213" t="s">
        <v>81</v>
      </c>
      <c r="BD213" t="s">
        <v>81</v>
      </c>
      <c r="BE213" t="s">
        <v>81</v>
      </c>
      <c r="BF213" t="s">
        <v>81</v>
      </c>
      <c r="BG213" t="s">
        <v>1973</v>
      </c>
      <c r="BH213" t="s">
        <v>731</v>
      </c>
      <c r="BI213" t="s">
        <v>81</v>
      </c>
      <c r="BJ213" t="s">
        <v>81</v>
      </c>
      <c r="BK213" t="s">
        <v>81</v>
      </c>
      <c r="BL213" t="s">
        <v>81</v>
      </c>
      <c r="BM213" t="s">
        <v>81</v>
      </c>
      <c r="BN213" t="s">
        <v>236</v>
      </c>
      <c r="BO213" t="s">
        <v>111</v>
      </c>
      <c r="BP213" t="s">
        <v>112</v>
      </c>
      <c r="BQ213" t="s">
        <v>568</v>
      </c>
      <c r="BR213" t="s">
        <v>81</v>
      </c>
      <c r="BS213" t="s">
        <v>2883</v>
      </c>
      <c r="BT213" s="362" t="str">
        <f>HYPERLINK("https://www.webofscience.com/wos/woscc/full-record/WOS:000218853000008","View Record in Web of Science")</f>
        <v>View Record in Web of Science</v>
      </c>
      <c r="BU213" t="s">
        <v>81</v>
      </c>
      <c r="BV213" t="s">
        <v>81</v>
      </c>
      <c r="BW213" t="s">
        <v>81</v>
      </c>
      <c r="BX213" t="s">
        <v>116</v>
      </c>
    </row>
    <row r="214" spans="1:76" x14ac:dyDescent="0.25">
      <c r="A214" t="s">
        <v>77</v>
      </c>
      <c r="B214" t="s">
        <v>77</v>
      </c>
      <c r="C214" t="s">
        <v>77</v>
      </c>
      <c r="D214" t="s">
        <v>77</v>
      </c>
      <c r="E214" t="s">
        <v>2884</v>
      </c>
      <c r="F214" t="s">
        <v>2885</v>
      </c>
      <c r="G214" t="s">
        <v>2886</v>
      </c>
      <c r="H214" t="s">
        <v>81</v>
      </c>
      <c r="I214" t="s">
        <v>82</v>
      </c>
      <c r="J214" t="s">
        <v>2741</v>
      </c>
      <c r="K214" t="s">
        <v>2742</v>
      </c>
      <c r="L214" t="s">
        <v>2887</v>
      </c>
      <c r="M214" t="s">
        <v>2888</v>
      </c>
      <c r="N214" t="s">
        <v>2889</v>
      </c>
      <c r="O214" t="s">
        <v>2890</v>
      </c>
      <c r="P214" t="s">
        <v>2891</v>
      </c>
      <c r="Q214" t="s">
        <v>87</v>
      </c>
      <c r="R214" t="s">
        <v>81</v>
      </c>
      <c r="S214" t="s">
        <v>81</v>
      </c>
      <c r="T214" t="s">
        <v>81</v>
      </c>
      <c r="U214" t="s">
        <v>81</v>
      </c>
      <c r="V214" t="s">
        <v>2892</v>
      </c>
      <c r="W214" t="s">
        <v>89</v>
      </c>
      <c r="X214" t="s">
        <v>81</v>
      </c>
      <c r="Y214" t="s">
        <v>81</v>
      </c>
      <c r="Z214" t="s">
        <v>90</v>
      </c>
      <c r="AA214" t="s">
        <v>91</v>
      </c>
      <c r="AB214" t="s">
        <v>81</v>
      </c>
      <c r="AC214" t="s">
        <v>81</v>
      </c>
      <c r="AD214" t="s">
        <v>81</v>
      </c>
      <c r="AE214" t="s">
        <v>81</v>
      </c>
      <c r="AF214" t="s">
        <v>81</v>
      </c>
      <c r="AG214" t="s">
        <v>2893</v>
      </c>
      <c r="AH214" t="s">
        <v>2894</v>
      </c>
      <c r="AI214" t="s">
        <v>2895</v>
      </c>
      <c r="AJ214" t="s">
        <v>81</v>
      </c>
      <c r="AK214" t="s">
        <v>81</v>
      </c>
      <c r="AL214" t="s">
        <v>371</v>
      </c>
      <c r="AM214" s="455">
        <v>0</v>
      </c>
      <c r="AN214" s="455">
        <v>0</v>
      </c>
      <c r="AO214" t="s">
        <v>106</v>
      </c>
      <c r="AP214" t="s">
        <v>106</v>
      </c>
      <c r="AQ214" t="s">
        <v>98</v>
      </c>
      <c r="AR214" t="s">
        <v>99</v>
      </c>
      <c r="AS214" t="s">
        <v>100</v>
      </c>
      <c r="AT214" t="s">
        <v>81</v>
      </c>
      <c r="AU214" t="s">
        <v>101</v>
      </c>
      <c r="AV214" t="s">
        <v>81</v>
      </c>
      <c r="AW214" t="s">
        <v>102</v>
      </c>
      <c r="AX214" t="s">
        <v>103</v>
      </c>
      <c r="AY214" t="s">
        <v>268</v>
      </c>
      <c r="AZ214" t="s">
        <v>268</v>
      </c>
      <c r="BA214" t="s">
        <v>218</v>
      </c>
      <c r="BB214" t="s">
        <v>96</v>
      </c>
      <c r="BC214" t="s">
        <v>81</v>
      </c>
      <c r="BD214" t="s">
        <v>81</v>
      </c>
      <c r="BE214" t="s">
        <v>81</v>
      </c>
      <c r="BF214" t="s">
        <v>81</v>
      </c>
      <c r="BG214" t="s">
        <v>2896</v>
      </c>
      <c r="BH214" t="s">
        <v>2897</v>
      </c>
      <c r="BI214" t="s">
        <v>81</v>
      </c>
      <c r="BJ214" t="s">
        <v>2898</v>
      </c>
      <c r="BK214" s="363" t="str">
        <f>HYPERLINK("http://dx.doi.org/10.31181/ijes1512026283","http://dx.doi.org/10.31181/ijes1512026283")</f>
        <v>http://dx.doi.org/10.31181/ijes1512026283</v>
      </c>
      <c r="BL214" t="s">
        <v>81</v>
      </c>
      <c r="BM214" t="s">
        <v>81</v>
      </c>
      <c r="BN214" t="s">
        <v>153</v>
      </c>
      <c r="BO214" t="s">
        <v>111</v>
      </c>
      <c r="BP214" t="s">
        <v>112</v>
      </c>
      <c r="BQ214" t="s">
        <v>2899</v>
      </c>
      <c r="BR214" t="s">
        <v>81</v>
      </c>
      <c r="BS214" t="s">
        <v>2900</v>
      </c>
      <c r="BT214" s="364" t="str">
        <f>HYPERLINK("https://www.webofscience.com/wos/woscc/full-record/WOS:001744116300001","View Record in Web of Science")</f>
        <v>View Record in Web of Science</v>
      </c>
      <c r="BU214" t="s">
        <v>115</v>
      </c>
      <c r="BV214" t="s">
        <v>81</v>
      </c>
      <c r="BW214" t="s">
        <v>81</v>
      </c>
      <c r="BX214" t="s">
        <v>116</v>
      </c>
    </row>
    <row r="215" spans="1:76" x14ac:dyDescent="0.25">
      <c r="A215" t="s">
        <v>77</v>
      </c>
      <c r="B215" t="s">
        <v>77</v>
      </c>
      <c r="C215" t="s">
        <v>77</v>
      </c>
      <c r="D215" t="s">
        <v>77</v>
      </c>
      <c r="E215" t="s">
        <v>2901</v>
      </c>
      <c r="F215" t="s">
        <v>2902</v>
      </c>
      <c r="G215" t="s">
        <v>2903</v>
      </c>
      <c r="H215" t="s">
        <v>81</v>
      </c>
      <c r="I215" t="s">
        <v>82</v>
      </c>
      <c r="J215" t="s">
        <v>2904</v>
      </c>
      <c r="K215" t="s">
        <v>2905</v>
      </c>
      <c r="L215" t="s">
        <v>2906</v>
      </c>
      <c r="M215" t="s">
        <v>2907</v>
      </c>
      <c r="N215" t="s">
        <v>2908</v>
      </c>
      <c r="O215" t="s">
        <v>2909</v>
      </c>
      <c r="P215" t="s">
        <v>2910</v>
      </c>
      <c r="Q215" t="s">
        <v>87</v>
      </c>
      <c r="R215" t="s">
        <v>81</v>
      </c>
      <c r="S215" t="s">
        <v>81</v>
      </c>
      <c r="T215" t="s">
        <v>81</v>
      </c>
      <c r="U215" t="s">
        <v>81</v>
      </c>
      <c r="V215" t="s">
        <v>2911</v>
      </c>
      <c r="W215" t="s">
        <v>89</v>
      </c>
      <c r="X215" t="s">
        <v>81</v>
      </c>
      <c r="Y215" t="s">
        <v>81</v>
      </c>
      <c r="Z215" t="s">
        <v>90</v>
      </c>
      <c r="AA215" t="s">
        <v>91</v>
      </c>
      <c r="AB215" t="s">
        <v>81</v>
      </c>
      <c r="AC215" t="s">
        <v>81</v>
      </c>
      <c r="AD215" t="s">
        <v>81</v>
      </c>
      <c r="AE215" t="s">
        <v>81</v>
      </c>
      <c r="AF215" t="s">
        <v>81</v>
      </c>
      <c r="AG215" t="s">
        <v>2912</v>
      </c>
      <c r="AH215" t="s">
        <v>2913</v>
      </c>
      <c r="AI215" t="s">
        <v>2914</v>
      </c>
      <c r="AJ215" t="s">
        <v>2771</v>
      </c>
      <c r="AK215" t="s">
        <v>81</v>
      </c>
      <c r="AL215" t="s">
        <v>1892</v>
      </c>
      <c r="AM215" s="455">
        <v>0</v>
      </c>
      <c r="AN215" s="455">
        <v>0</v>
      </c>
      <c r="AO215" t="s">
        <v>117</v>
      </c>
      <c r="AP215" t="s">
        <v>189</v>
      </c>
      <c r="AQ215" t="s">
        <v>98</v>
      </c>
      <c r="AR215" t="s">
        <v>99</v>
      </c>
      <c r="AS215" t="s">
        <v>100</v>
      </c>
      <c r="AT215" t="s">
        <v>81</v>
      </c>
      <c r="AU215" t="s">
        <v>101</v>
      </c>
      <c r="AV215" t="s">
        <v>81</v>
      </c>
      <c r="AW215" t="s">
        <v>102</v>
      </c>
      <c r="AX215" t="s">
        <v>103</v>
      </c>
      <c r="AY215" t="s">
        <v>190</v>
      </c>
      <c r="AZ215" t="s">
        <v>190</v>
      </c>
      <c r="BA215" t="s">
        <v>97</v>
      </c>
      <c r="BB215" t="s">
        <v>96</v>
      </c>
      <c r="BC215" t="s">
        <v>81</v>
      </c>
      <c r="BD215" t="s">
        <v>81</v>
      </c>
      <c r="BE215" t="s">
        <v>81</v>
      </c>
      <c r="BF215" t="s">
        <v>81</v>
      </c>
      <c r="BG215" t="s">
        <v>1126</v>
      </c>
      <c r="BH215" t="s">
        <v>2915</v>
      </c>
      <c r="BI215" t="s">
        <v>81</v>
      </c>
      <c r="BJ215" t="s">
        <v>2916</v>
      </c>
      <c r="BK215" s="365" t="str">
        <f>HYPERLINK("http://dx.doi.org/10.31181/ijes1412025183","http://dx.doi.org/10.31181/ijes1412025183")</f>
        <v>http://dx.doi.org/10.31181/ijes1412025183</v>
      </c>
      <c r="BL215" t="s">
        <v>81</v>
      </c>
      <c r="BM215" t="s">
        <v>81</v>
      </c>
      <c r="BN215" t="s">
        <v>218</v>
      </c>
      <c r="BO215" t="s">
        <v>111</v>
      </c>
      <c r="BP215" t="s">
        <v>112</v>
      </c>
      <c r="BQ215" t="s">
        <v>1229</v>
      </c>
      <c r="BR215" t="s">
        <v>81</v>
      </c>
      <c r="BS215" t="s">
        <v>2917</v>
      </c>
      <c r="BT215" s="366" t="str">
        <f>HYPERLINK("https://www.webofscience.com/wos/woscc/full-record/WOS:001519409000001","View Record in Web of Science")</f>
        <v>View Record in Web of Science</v>
      </c>
      <c r="BU215" t="s">
        <v>115</v>
      </c>
      <c r="BV215" t="s">
        <v>81</v>
      </c>
      <c r="BW215" t="s">
        <v>81</v>
      </c>
      <c r="BX215" t="s">
        <v>116</v>
      </c>
    </row>
    <row r="216" spans="1:76" x14ac:dyDescent="0.25">
      <c r="A216" t="s">
        <v>77</v>
      </c>
      <c r="B216" t="s">
        <v>77</v>
      </c>
      <c r="C216" t="s">
        <v>77</v>
      </c>
      <c r="D216" t="s">
        <v>77</v>
      </c>
      <c r="E216" t="s">
        <v>2918</v>
      </c>
      <c r="F216" t="s">
        <v>2919</v>
      </c>
      <c r="G216" t="s">
        <v>2920</v>
      </c>
      <c r="H216" t="s">
        <v>81</v>
      </c>
      <c r="I216" t="s">
        <v>82</v>
      </c>
      <c r="J216" t="s">
        <v>2921</v>
      </c>
      <c r="K216" t="s">
        <v>2922</v>
      </c>
      <c r="L216" t="s">
        <v>2923</v>
      </c>
      <c r="M216" t="s">
        <v>2923</v>
      </c>
      <c r="N216" t="s">
        <v>2924</v>
      </c>
      <c r="O216" t="s">
        <v>2925</v>
      </c>
      <c r="P216" t="s">
        <v>2926</v>
      </c>
      <c r="Q216" t="s">
        <v>87</v>
      </c>
      <c r="R216" t="s">
        <v>81</v>
      </c>
      <c r="S216" t="s">
        <v>81</v>
      </c>
      <c r="T216" t="s">
        <v>81</v>
      </c>
      <c r="U216" t="s">
        <v>81</v>
      </c>
      <c r="V216" t="s">
        <v>2927</v>
      </c>
      <c r="W216" t="s">
        <v>89</v>
      </c>
      <c r="X216" t="s">
        <v>81</v>
      </c>
      <c r="Y216" t="s">
        <v>81</v>
      </c>
      <c r="Z216" t="s">
        <v>90</v>
      </c>
      <c r="AA216" t="s">
        <v>91</v>
      </c>
      <c r="AB216" t="s">
        <v>81</v>
      </c>
      <c r="AC216" t="s">
        <v>81</v>
      </c>
      <c r="AD216" t="s">
        <v>81</v>
      </c>
      <c r="AE216" t="s">
        <v>81</v>
      </c>
      <c r="AF216" t="s">
        <v>81</v>
      </c>
      <c r="AG216" t="s">
        <v>2928</v>
      </c>
      <c r="AH216" t="s">
        <v>2929</v>
      </c>
      <c r="AI216" t="s">
        <v>2930</v>
      </c>
      <c r="AJ216" t="s">
        <v>2931</v>
      </c>
      <c r="AK216" t="s">
        <v>81</v>
      </c>
      <c r="AL216" t="s">
        <v>1705</v>
      </c>
      <c r="AM216" s="455">
        <v>13</v>
      </c>
      <c r="AN216" s="455">
        <v>14</v>
      </c>
      <c r="AO216" t="s">
        <v>106</v>
      </c>
      <c r="AP216" t="s">
        <v>285</v>
      </c>
      <c r="AQ216" t="s">
        <v>98</v>
      </c>
      <c r="AR216" t="s">
        <v>99</v>
      </c>
      <c r="AS216" t="s">
        <v>100</v>
      </c>
      <c r="AT216" t="s">
        <v>81</v>
      </c>
      <c r="AU216" t="s">
        <v>101</v>
      </c>
      <c r="AV216" t="s">
        <v>81</v>
      </c>
      <c r="AW216" t="s">
        <v>102</v>
      </c>
      <c r="AX216" t="s">
        <v>103</v>
      </c>
      <c r="AY216" t="s">
        <v>190</v>
      </c>
      <c r="AZ216" t="s">
        <v>190</v>
      </c>
      <c r="BA216" t="s">
        <v>97</v>
      </c>
      <c r="BB216" t="s">
        <v>96</v>
      </c>
      <c r="BC216" t="s">
        <v>81</v>
      </c>
      <c r="BD216" t="s">
        <v>81</v>
      </c>
      <c r="BE216" t="s">
        <v>81</v>
      </c>
      <c r="BF216" t="s">
        <v>81</v>
      </c>
      <c r="BG216" t="s">
        <v>81</v>
      </c>
      <c r="BH216" t="s">
        <v>81</v>
      </c>
      <c r="BI216" t="s">
        <v>81</v>
      </c>
      <c r="BJ216" t="s">
        <v>2932</v>
      </c>
      <c r="BK216" s="367" t="str">
        <f>HYPERLINK("http://dx.doi.org/10.31181/ijes1412025187","http://dx.doi.org/10.31181/ijes1412025187")</f>
        <v>http://dx.doi.org/10.31181/ijes1412025187</v>
      </c>
      <c r="BL216" t="s">
        <v>81</v>
      </c>
      <c r="BM216" t="s">
        <v>81</v>
      </c>
      <c r="BN216" t="s">
        <v>651</v>
      </c>
      <c r="BO216" t="s">
        <v>111</v>
      </c>
      <c r="BP216" t="s">
        <v>112</v>
      </c>
      <c r="BQ216" t="s">
        <v>2933</v>
      </c>
      <c r="BR216" t="s">
        <v>81</v>
      </c>
      <c r="BS216" t="s">
        <v>2934</v>
      </c>
      <c r="BT216" s="368" t="str">
        <f>HYPERLINK("https://www.webofscience.com/wos/woscc/full-record/WOS:001580875200001","View Record in Web of Science")</f>
        <v>View Record in Web of Science</v>
      </c>
      <c r="BU216" t="s">
        <v>115</v>
      </c>
      <c r="BV216" t="s">
        <v>81</v>
      </c>
      <c r="BW216" t="s">
        <v>81</v>
      </c>
      <c r="BX216" t="s">
        <v>116</v>
      </c>
    </row>
    <row r="217" spans="1:76" x14ac:dyDescent="0.25">
      <c r="A217" t="s">
        <v>77</v>
      </c>
      <c r="B217" t="s">
        <v>77</v>
      </c>
      <c r="C217" t="s">
        <v>77</v>
      </c>
      <c r="D217" t="s">
        <v>77</v>
      </c>
      <c r="E217" t="s">
        <v>2935</v>
      </c>
      <c r="F217" t="s">
        <v>2936</v>
      </c>
      <c r="G217" t="s">
        <v>2937</v>
      </c>
      <c r="H217" t="s">
        <v>81</v>
      </c>
      <c r="I217" t="s">
        <v>82</v>
      </c>
      <c r="J217" t="s">
        <v>2938</v>
      </c>
      <c r="K217" t="s">
        <v>2939</v>
      </c>
      <c r="L217" t="s">
        <v>2940</v>
      </c>
      <c r="M217" t="s">
        <v>2941</v>
      </c>
      <c r="N217" t="s">
        <v>2942</v>
      </c>
      <c r="O217" t="s">
        <v>2943</v>
      </c>
      <c r="P217" t="s">
        <v>2944</v>
      </c>
      <c r="Q217" t="s">
        <v>87</v>
      </c>
      <c r="R217" t="s">
        <v>81</v>
      </c>
      <c r="S217" t="s">
        <v>81</v>
      </c>
      <c r="T217" t="s">
        <v>81</v>
      </c>
      <c r="U217" t="s">
        <v>81</v>
      </c>
      <c r="V217" t="s">
        <v>2945</v>
      </c>
      <c r="W217" t="s">
        <v>89</v>
      </c>
      <c r="X217" t="s">
        <v>81</v>
      </c>
      <c r="Y217" t="s">
        <v>81</v>
      </c>
      <c r="Z217" t="s">
        <v>90</v>
      </c>
      <c r="AA217" t="s">
        <v>91</v>
      </c>
      <c r="AB217" t="s">
        <v>81</v>
      </c>
      <c r="AC217" t="s">
        <v>81</v>
      </c>
      <c r="AD217" t="s">
        <v>81</v>
      </c>
      <c r="AE217" t="s">
        <v>81</v>
      </c>
      <c r="AF217" t="s">
        <v>81</v>
      </c>
      <c r="AG217" t="s">
        <v>2946</v>
      </c>
      <c r="AH217" t="s">
        <v>2947</v>
      </c>
      <c r="AI217" t="s">
        <v>2948</v>
      </c>
      <c r="AJ217" t="s">
        <v>2949</v>
      </c>
      <c r="AK217" t="s">
        <v>81</v>
      </c>
      <c r="AL217" t="s">
        <v>1293</v>
      </c>
      <c r="AM217" s="455">
        <v>15</v>
      </c>
      <c r="AN217" s="455">
        <v>20</v>
      </c>
      <c r="AO217" t="s">
        <v>106</v>
      </c>
      <c r="AP217" t="s">
        <v>189</v>
      </c>
      <c r="AQ217" t="s">
        <v>98</v>
      </c>
      <c r="AR217" t="s">
        <v>99</v>
      </c>
      <c r="AS217" t="s">
        <v>100</v>
      </c>
      <c r="AT217" t="s">
        <v>81</v>
      </c>
      <c r="AU217" t="s">
        <v>101</v>
      </c>
      <c r="AV217" t="s">
        <v>81</v>
      </c>
      <c r="AW217" t="s">
        <v>102</v>
      </c>
      <c r="AX217" t="s">
        <v>103</v>
      </c>
      <c r="AY217" t="s">
        <v>190</v>
      </c>
      <c r="AZ217" t="s">
        <v>190</v>
      </c>
      <c r="BA217" t="s">
        <v>97</v>
      </c>
      <c r="BB217" t="s">
        <v>96</v>
      </c>
      <c r="BC217" t="s">
        <v>81</v>
      </c>
      <c r="BD217" t="s">
        <v>81</v>
      </c>
      <c r="BE217" t="s">
        <v>81</v>
      </c>
      <c r="BF217" t="s">
        <v>81</v>
      </c>
      <c r="BG217" t="s">
        <v>2567</v>
      </c>
      <c r="BH217" t="s">
        <v>1942</v>
      </c>
      <c r="BI217" t="s">
        <v>81</v>
      </c>
      <c r="BJ217" t="s">
        <v>2950</v>
      </c>
      <c r="BK217" s="369" t="str">
        <f>HYPERLINK("http://dx.doi.org/10.31181/ijes1412025182","http://dx.doi.org/10.31181/ijes1412025182")</f>
        <v>http://dx.doi.org/10.31181/ijes1412025182</v>
      </c>
      <c r="BL217" t="s">
        <v>81</v>
      </c>
      <c r="BM217" t="s">
        <v>81</v>
      </c>
      <c r="BN217" t="s">
        <v>385</v>
      </c>
      <c r="BO217" t="s">
        <v>111</v>
      </c>
      <c r="BP217" t="s">
        <v>112</v>
      </c>
      <c r="BQ217" t="s">
        <v>423</v>
      </c>
      <c r="BR217" t="s">
        <v>81</v>
      </c>
      <c r="BS217" t="s">
        <v>2951</v>
      </c>
      <c r="BT217" s="370" t="str">
        <f>HYPERLINK("https://www.webofscience.com/wos/woscc/full-record/WOS:001508119200002","View Record in Web of Science")</f>
        <v>View Record in Web of Science</v>
      </c>
      <c r="BU217" t="s">
        <v>115</v>
      </c>
      <c r="BV217" t="s">
        <v>81</v>
      </c>
      <c r="BW217" t="s">
        <v>81</v>
      </c>
      <c r="BX217" t="s">
        <v>116</v>
      </c>
    </row>
    <row r="218" spans="1:76" x14ac:dyDescent="0.25">
      <c r="A218" t="s">
        <v>77</v>
      </c>
      <c r="B218" t="s">
        <v>77</v>
      </c>
      <c r="C218" t="s">
        <v>77</v>
      </c>
      <c r="D218" t="s">
        <v>77</v>
      </c>
      <c r="E218" t="s">
        <v>2952</v>
      </c>
      <c r="F218" t="s">
        <v>2953</v>
      </c>
      <c r="G218" t="s">
        <v>2954</v>
      </c>
      <c r="H218" t="s">
        <v>81</v>
      </c>
      <c r="I218" t="s">
        <v>82</v>
      </c>
      <c r="J218" t="s">
        <v>2955</v>
      </c>
      <c r="K218" t="s">
        <v>2956</v>
      </c>
      <c r="L218" t="s">
        <v>81</v>
      </c>
      <c r="M218" t="s">
        <v>81</v>
      </c>
      <c r="N218" t="s">
        <v>81</v>
      </c>
      <c r="O218" t="s">
        <v>2957</v>
      </c>
      <c r="P218" t="s">
        <v>206</v>
      </c>
      <c r="Q218" t="s">
        <v>87</v>
      </c>
      <c r="R218" t="s">
        <v>81</v>
      </c>
      <c r="S218" t="s">
        <v>81</v>
      </c>
      <c r="T218" t="s">
        <v>81</v>
      </c>
      <c r="U218" t="s">
        <v>81</v>
      </c>
      <c r="V218" t="s">
        <v>2958</v>
      </c>
      <c r="W218" t="s">
        <v>89</v>
      </c>
      <c r="X218" t="s">
        <v>81</v>
      </c>
      <c r="Y218" t="s">
        <v>81</v>
      </c>
      <c r="Z218" t="s">
        <v>90</v>
      </c>
      <c r="AA218" t="s">
        <v>91</v>
      </c>
      <c r="AB218" t="s">
        <v>81</v>
      </c>
      <c r="AC218" t="s">
        <v>81</v>
      </c>
      <c r="AD218" t="s">
        <v>81</v>
      </c>
      <c r="AE218" t="s">
        <v>81</v>
      </c>
      <c r="AF218" t="s">
        <v>81</v>
      </c>
      <c r="AG218" t="s">
        <v>2959</v>
      </c>
      <c r="AH218" t="s">
        <v>81</v>
      </c>
      <c r="AI218" t="s">
        <v>81</v>
      </c>
      <c r="AJ218" t="s">
        <v>81</v>
      </c>
      <c r="AK218" t="s">
        <v>81</v>
      </c>
      <c r="AL218" t="s">
        <v>212</v>
      </c>
      <c r="AM218" s="455">
        <v>7</v>
      </c>
      <c r="AN218" s="455">
        <v>7</v>
      </c>
      <c r="AO218" t="s">
        <v>234</v>
      </c>
      <c r="AP218" t="s">
        <v>528</v>
      </c>
      <c r="AQ218" t="s">
        <v>131</v>
      </c>
      <c r="AR218" t="s">
        <v>132</v>
      </c>
      <c r="AS218" t="s">
        <v>133</v>
      </c>
      <c r="AT218" t="s">
        <v>81</v>
      </c>
      <c r="AU218" t="s">
        <v>101</v>
      </c>
      <c r="AV218" t="s">
        <v>81</v>
      </c>
      <c r="AW218" t="s">
        <v>102</v>
      </c>
      <c r="AX218" t="s">
        <v>103</v>
      </c>
      <c r="AY218" t="s">
        <v>582</v>
      </c>
      <c r="AZ218" t="s">
        <v>582</v>
      </c>
      <c r="BA218" t="s">
        <v>543</v>
      </c>
      <c r="BB218" t="s">
        <v>96</v>
      </c>
      <c r="BC218" t="s">
        <v>81</v>
      </c>
      <c r="BD218" t="s">
        <v>81</v>
      </c>
      <c r="BE218" t="s">
        <v>81</v>
      </c>
      <c r="BF218" t="s">
        <v>81</v>
      </c>
      <c r="BG218" t="s">
        <v>543</v>
      </c>
      <c r="BH218" t="s">
        <v>730</v>
      </c>
      <c r="BI218" t="s">
        <v>81</v>
      </c>
      <c r="BJ218" t="s">
        <v>2960</v>
      </c>
      <c r="BK218" s="371" t="str">
        <f>HYPERLINK("http://dx.doi.org/10.52950/ES.2024.13.1.002","http://dx.doi.org/10.52950/ES.2024.13.1.002")</f>
        <v>http://dx.doi.org/10.52950/ES.2024.13.1.002</v>
      </c>
      <c r="BL218" t="s">
        <v>81</v>
      </c>
      <c r="BM218" t="s">
        <v>81</v>
      </c>
      <c r="BN218" t="s">
        <v>351</v>
      </c>
      <c r="BO218" t="s">
        <v>111</v>
      </c>
      <c r="BP218" t="s">
        <v>112</v>
      </c>
      <c r="BQ218" t="s">
        <v>1352</v>
      </c>
      <c r="BR218" t="s">
        <v>81</v>
      </c>
      <c r="BS218" t="s">
        <v>2961</v>
      </c>
      <c r="BT218" s="372" t="str">
        <f>HYPERLINK("https://www.webofscience.com/wos/woscc/full-record/WOS:001228320800002","View Record in Web of Science")</f>
        <v>View Record in Web of Science</v>
      </c>
      <c r="BU218" t="s">
        <v>115</v>
      </c>
      <c r="BV218" t="s">
        <v>81</v>
      </c>
      <c r="BW218" t="s">
        <v>81</v>
      </c>
      <c r="BX218" t="s">
        <v>116</v>
      </c>
    </row>
    <row r="219" spans="1:76" x14ac:dyDescent="0.25">
      <c r="A219" t="s">
        <v>77</v>
      </c>
      <c r="B219" t="s">
        <v>77</v>
      </c>
      <c r="C219" t="s">
        <v>77</v>
      </c>
      <c r="D219" t="s">
        <v>77</v>
      </c>
      <c r="E219" t="s">
        <v>2962</v>
      </c>
      <c r="F219" t="s">
        <v>2963</v>
      </c>
      <c r="G219" t="s">
        <v>2964</v>
      </c>
      <c r="H219" t="s">
        <v>81</v>
      </c>
      <c r="I219" t="s">
        <v>82</v>
      </c>
      <c r="J219" t="s">
        <v>2965</v>
      </c>
      <c r="K219" t="s">
        <v>2966</v>
      </c>
      <c r="L219" t="s">
        <v>81</v>
      </c>
      <c r="M219" t="s">
        <v>81</v>
      </c>
      <c r="N219" t="s">
        <v>81</v>
      </c>
      <c r="O219" t="s">
        <v>2967</v>
      </c>
      <c r="P219" t="s">
        <v>2968</v>
      </c>
      <c r="Q219" t="s">
        <v>87</v>
      </c>
      <c r="R219" t="s">
        <v>81</v>
      </c>
      <c r="S219" t="s">
        <v>81</v>
      </c>
      <c r="T219" t="s">
        <v>81</v>
      </c>
      <c r="U219" t="s">
        <v>81</v>
      </c>
      <c r="V219" t="s">
        <v>2969</v>
      </c>
      <c r="W219" t="s">
        <v>89</v>
      </c>
      <c r="X219" t="s">
        <v>81</v>
      </c>
      <c r="Y219" t="s">
        <v>81</v>
      </c>
      <c r="Z219" t="s">
        <v>90</v>
      </c>
      <c r="AA219" t="s">
        <v>91</v>
      </c>
      <c r="AB219" t="s">
        <v>81</v>
      </c>
      <c r="AC219" t="s">
        <v>81</v>
      </c>
      <c r="AD219" t="s">
        <v>81</v>
      </c>
      <c r="AE219" t="s">
        <v>81</v>
      </c>
      <c r="AF219" t="s">
        <v>81</v>
      </c>
      <c r="AG219" t="s">
        <v>2970</v>
      </c>
      <c r="AH219" t="s">
        <v>2971</v>
      </c>
      <c r="AI219" t="s">
        <v>81</v>
      </c>
      <c r="AJ219" t="s">
        <v>81</v>
      </c>
      <c r="AK219" t="s">
        <v>81</v>
      </c>
      <c r="AL219" t="s">
        <v>95</v>
      </c>
      <c r="AM219" s="455">
        <v>3</v>
      </c>
      <c r="AN219" s="455">
        <v>3</v>
      </c>
      <c r="AO219" t="s">
        <v>96</v>
      </c>
      <c r="AP219" t="s">
        <v>105</v>
      </c>
      <c r="AQ219" t="s">
        <v>131</v>
      </c>
      <c r="AR219" t="s">
        <v>132</v>
      </c>
      <c r="AS219" t="s">
        <v>133</v>
      </c>
      <c r="AT219" t="s">
        <v>81</v>
      </c>
      <c r="AU219" t="s">
        <v>101</v>
      </c>
      <c r="AV219" t="s">
        <v>81</v>
      </c>
      <c r="AW219" t="s">
        <v>102</v>
      </c>
      <c r="AX219" t="s">
        <v>103</v>
      </c>
      <c r="AY219" t="s">
        <v>302</v>
      </c>
      <c r="AZ219" t="s">
        <v>302</v>
      </c>
      <c r="BA219" t="s">
        <v>110</v>
      </c>
      <c r="BB219" t="s">
        <v>96</v>
      </c>
      <c r="BC219" t="s">
        <v>81</v>
      </c>
      <c r="BD219" t="s">
        <v>81</v>
      </c>
      <c r="BE219" t="s">
        <v>81</v>
      </c>
      <c r="BF219" t="s">
        <v>81</v>
      </c>
      <c r="BG219" t="s">
        <v>95</v>
      </c>
      <c r="BH219" t="s">
        <v>583</v>
      </c>
      <c r="BI219" t="s">
        <v>81</v>
      </c>
      <c r="BJ219" t="s">
        <v>2972</v>
      </c>
      <c r="BK219" s="373" t="str">
        <f>HYPERLINK("http://dx.doi.org/10.52950/ES.2023.12.1.002","http://dx.doi.org/10.52950/ES.2023.12.1.002")</f>
        <v>http://dx.doi.org/10.52950/ES.2023.12.1.002</v>
      </c>
      <c r="BL219" t="s">
        <v>81</v>
      </c>
      <c r="BM219" t="s">
        <v>81</v>
      </c>
      <c r="BN219" t="s">
        <v>137</v>
      </c>
      <c r="BO219" t="s">
        <v>111</v>
      </c>
      <c r="BP219" t="s">
        <v>112</v>
      </c>
      <c r="BQ219" t="s">
        <v>304</v>
      </c>
      <c r="BR219" t="s">
        <v>81</v>
      </c>
      <c r="BS219" t="s">
        <v>2973</v>
      </c>
      <c r="BT219" s="374" t="str">
        <f>HYPERLINK("https://www.webofscience.com/wos/woscc/full-record/WOS:000992820000002","View Record in Web of Science")</f>
        <v>View Record in Web of Science</v>
      </c>
      <c r="BU219" t="s">
        <v>115</v>
      </c>
      <c r="BV219" t="s">
        <v>81</v>
      </c>
      <c r="BW219" t="s">
        <v>81</v>
      </c>
      <c r="BX219" t="s">
        <v>116</v>
      </c>
    </row>
    <row r="220" spans="1:76" x14ac:dyDescent="0.25">
      <c r="A220" t="s">
        <v>77</v>
      </c>
      <c r="B220" t="s">
        <v>77</v>
      </c>
      <c r="C220" t="s">
        <v>77</v>
      </c>
      <c r="D220" t="s">
        <v>77</v>
      </c>
      <c r="E220" t="s">
        <v>2974</v>
      </c>
      <c r="F220" t="s">
        <v>2975</v>
      </c>
      <c r="G220" t="s">
        <v>2976</v>
      </c>
      <c r="H220" t="s">
        <v>81</v>
      </c>
      <c r="I220" t="s">
        <v>82</v>
      </c>
      <c r="J220" t="s">
        <v>2500</v>
      </c>
      <c r="K220" t="s">
        <v>2977</v>
      </c>
      <c r="L220" t="s">
        <v>81</v>
      </c>
      <c r="M220" t="s">
        <v>81</v>
      </c>
      <c r="N220" t="s">
        <v>81</v>
      </c>
      <c r="O220" t="s">
        <v>2978</v>
      </c>
      <c r="P220" t="s">
        <v>663</v>
      </c>
      <c r="Q220" t="s">
        <v>87</v>
      </c>
      <c r="R220" t="s">
        <v>81</v>
      </c>
      <c r="S220" t="s">
        <v>81</v>
      </c>
      <c r="T220" t="s">
        <v>81</v>
      </c>
      <c r="U220" t="s">
        <v>81</v>
      </c>
      <c r="V220" t="s">
        <v>2979</v>
      </c>
      <c r="W220" t="s">
        <v>89</v>
      </c>
      <c r="X220" t="s">
        <v>81</v>
      </c>
      <c r="Y220" t="s">
        <v>81</v>
      </c>
      <c r="Z220" t="s">
        <v>90</v>
      </c>
      <c r="AA220" t="s">
        <v>91</v>
      </c>
      <c r="AB220" t="s">
        <v>81</v>
      </c>
      <c r="AC220" t="s">
        <v>81</v>
      </c>
      <c r="AD220" t="s">
        <v>81</v>
      </c>
      <c r="AE220" t="s">
        <v>81</v>
      </c>
      <c r="AF220" t="s">
        <v>81</v>
      </c>
      <c r="AG220" t="s">
        <v>2980</v>
      </c>
      <c r="AH220" t="s">
        <v>2981</v>
      </c>
      <c r="AI220" t="s">
        <v>2982</v>
      </c>
      <c r="AJ220" t="s">
        <v>2507</v>
      </c>
      <c r="AK220" t="s">
        <v>81</v>
      </c>
      <c r="AL220" t="s">
        <v>1704</v>
      </c>
      <c r="AM220" s="455">
        <v>1</v>
      </c>
      <c r="AN220" s="455">
        <v>1</v>
      </c>
      <c r="AO220" t="s">
        <v>96</v>
      </c>
      <c r="AP220" t="s">
        <v>127</v>
      </c>
      <c r="AQ220" t="s">
        <v>131</v>
      </c>
      <c r="AR220" t="s">
        <v>132</v>
      </c>
      <c r="AS220" t="s">
        <v>133</v>
      </c>
      <c r="AT220" t="s">
        <v>81</v>
      </c>
      <c r="AU220" t="s">
        <v>101</v>
      </c>
      <c r="AV220" t="s">
        <v>81</v>
      </c>
      <c r="AW220" t="s">
        <v>102</v>
      </c>
      <c r="AX220" t="s">
        <v>103</v>
      </c>
      <c r="AY220" t="s">
        <v>302</v>
      </c>
      <c r="AZ220" t="s">
        <v>302</v>
      </c>
      <c r="BA220" t="s">
        <v>110</v>
      </c>
      <c r="BB220" t="s">
        <v>96</v>
      </c>
      <c r="BC220" t="s">
        <v>81</v>
      </c>
      <c r="BD220" t="s">
        <v>81</v>
      </c>
      <c r="BE220" t="s">
        <v>81</v>
      </c>
      <c r="BF220" t="s">
        <v>81</v>
      </c>
      <c r="BG220" t="s">
        <v>215</v>
      </c>
      <c r="BH220" t="s">
        <v>216</v>
      </c>
      <c r="BI220" t="s">
        <v>81</v>
      </c>
      <c r="BJ220" t="s">
        <v>2983</v>
      </c>
      <c r="BK220" s="375" t="str">
        <f>HYPERLINK("http://dx.doi.org/10.52950/ES.2023.12.1.008","http://dx.doi.org/10.52950/ES.2023.12.1.008")</f>
        <v>http://dx.doi.org/10.52950/ES.2023.12.1.008</v>
      </c>
      <c r="BL220" t="s">
        <v>81</v>
      </c>
      <c r="BM220" t="s">
        <v>81</v>
      </c>
      <c r="BN220" t="s">
        <v>218</v>
      </c>
      <c r="BO220" t="s">
        <v>111</v>
      </c>
      <c r="BP220" t="s">
        <v>112</v>
      </c>
      <c r="BQ220" t="s">
        <v>304</v>
      </c>
      <c r="BR220" t="s">
        <v>81</v>
      </c>
      <c r="BS220" t="s">
        <v>2984</v>
      </c>
      <c r="BT220" s="376" t="str">
        <f>HYPERLINK("https://www.webofscience.com/wos/woscc/full-record/WOS:000992820000008","View Record in Web of Science")</f>
        <v>View Record in Web of Science</v>
      </c>
      <c r="BU220" t="s">
        <v>115</v>
      </c>
      <c r="BV220" t="s">
        <v>81</v>
      </c>
      <c r="BW220" t="s">
        <v>81</v>
      </c>
      <c r="BX220" t="s">
        <v>116</v>
      </c>
    </row>
    <row r="221" spans="1:76" x14ac:dyDescent="0.25">
      <c r="A221" t="s">
        <v>77</v>
      </c>
      <c r="B221" t="s">
        <v>77</v>
      </c>
      <c r="C221" t="s">
        <v>77</v>
      </c>
      <c r="D221" t="s">
        <v>77</v>
      </c>
      <c r="E221" t="s">
        <v>2985</v>
      </c>
      <c r="F221" t="s">
        <v>2986</v>
      </c>
      <c r="G221" t="s">
        <v>2987</v>
      </c>
      <c r="H221" t="s">
        <v>81</v>
      </c>
      <c r="I221" t="s">
        <v>82</v>
      </c>
      <c r="J221" t="s">
        <v>2988</v>
      </c>
      <c r="K221" t="s">
        <v>2989</v>
      </c>
      <c r="L221" t="s">
        <v>81</v>
      </c>
      <c r="M221" t="s">
        <v>81</v>
      </c>
      <c r="N221" t="s">
        <v>81</v>
      </c>
      <c r="O221" t="s">
        <v>2990</v>
      </c>
      <c r="P221" t="s">
        <v>81</v>
      </c>
      <c r="Q221" t="s">
        <v>87</v>
      </c>
      <c r="R221" t="s">
        <v>81</v>
      </c>
      <c r="S221" t="s">
        <v>81</v>
      </c>
      <c r="T221" t="s">
        <v>81</v>
      </c>
      <c r="U221" t="s">
        <v>81</v>
      </c>
      <c r="V221" t="s">
        <v>2991</v>
      </c>
      <c r="W221" t="s">
        <v>89</v>
      </c>
      <c r="X221" t="s">
        <v>81</v>
      </c>
      <c r="Y221" t="s">
        <v>81</v>
      </c>
      <c r="Z221" t="s">
        <v>90</v>
      </c>
      <c r="AA221" t="s">
        <v>91</v>
      </c>
      <c r="AB221" t="s">
        <v>81</v>
      </c>
      <c r="AC221" t="s">
        <v>81</v>
      </c>
      <c r="AD221" t="s">
        <v>81</v>
      </c>
      <c r="AE221" t="s">
        <v>81</v>
      </c>
      <c r="AF221" t="s">
        <v>81</v>
      </c>
      <c r="AG221" t="s">
        <v>2992</v>
      </c>
      <c r="AH221" t="s">
        <v>2993</v>
      </c>
      <c r="AI221" t="s">
        <v>81</v>
      </c>
      <c r="AJ221" t="s">
        <v>81</v>
      </c>
      <c r="AK221" t="s">
        <v>81</v>
      </c>
      <c r="AL221" t="s">
        <v>454</v>
      </c>
      <c r="AM221" s="455">
        <v>5</v>
      </c>
      <c r="AN221" s="455">
        <v>5</v>
      </c>
      <c r="AO221" t="s">
        <v>77</v>
      </c>
      <c r="AP221" t="s">
        <v>105</v>
      </c>
      <c r="AQ221" t="s">
        <v>131</v>
      </c>
      <c r="AR221" t="s">
        <v>132</v>
      </c>
      <c r="AS221" t="s">
        <v>133</v>
      </c>
      <c r="AT221" t="s">
        <v>81</v>
      </c>
      <c r="AU221" t="s">
        <v>101</v>
      </c>
      <c r="AV221" t="s">
        <v>81</v>
      </c>
      <c r="AW221" t="s">
        <v>102</v>
      </c>
      <c r="AX221" t="s">
        <v>103</v>
      </c>
      <c r="AY221" t="s">
        <v>235</v>
      </c>
      <c r="AZ221" t="s">
        <v>235</v>
      </c>
      <c r="BA221" t="s">
        <v>236</v>
      </c>
      <c r="BB221" t="s">
        <v>106</v>
      </c>
      <c r="BC221" t="s">
        <v>81</v>
      </c>
      <c r="BD221" t="s">
        <v>81</v>
      </c>
      <c r="BE221" t="s">
        <v>81</v>
      </c>
      <c r="BF221" t="s">
        <v>81</v>
      </c>
      <c r="BG221" t="s">
        <v>332</v>
      </c>
      <c r="BH221" t="s">
        <v>480</v>
      </c>
      <c r="BI221" t="s">
        <v>81</v>
      </c>
      <c r="BJ221" t="s">
        <v>2994</v>
      </c>
      <c r="BK221" s="377" t="str">
        <f>HYPERLINK("http://dx.doi.org/10.20472/ES.2020.9.2.004","http://dx.doi.org/10.20472/ES.2020.9.2.004")</f>
        <v>http://dx.doi.org/10.20472/ES.2020.9.2.004</v>
      </c>
      <c r="BL221" t="s">
        <v>81</v>
      </c>
      <c r="BM221" t="s">
        <v>81</v>
      </c>
      <c r="BN221" t="s">
        <v>567</v>
      </c>
      <c r="BO221" t="s">
        <v>111</v>
      </c>
      <c r="BP221" t="s">
        <v>112</v>
      </c>
      <c r="BQ221" t="s">
        <v>238</v>
      </c>
      <c r="BR221" t="s">
        <v>81</v>
      </c>
      <c r="BS221" t="s">
        <v>2995</v>
      </c>
      <c r="BT221" s="378" t="str">
        <f>HYPERLINK("https://www.webofscience.com/wos/woscc/full-record/WOS:000600905100004","View Record in Web of Science")</f>
        <v>View Record in Web of Science</v>
      </c>
      <c r="BU221" t="s">
        <v>115</v>
      </c>
      <c r="BV221" t="s">
        <v>81</v>
      </c>
      <c r="BW221" t="s">
        <v>81</v>
      </c>
      <c r="BX221" t="s">
        <v>116</v>
      </c>
    </row>
    <row r="222" spans="1:76" x14ac:dyDescent="0.25">
      <c r="A222" t="s">
        <v>77</v>
      </c>
      <c r="B222" t="s">
        <v>77</v>
      </c>
      <c r="C222" t="s">
        <v>77</v>
      </c>
      <c r="D222" t="s">
        <v>77</v>
      </c>
      <c r="E222" t="s">
        <v>2996</v>
      </c>
      <c r="F222" t="s">
        <v>2997</v>
      </c>
      <c r="G222" t="s">
        <v>2998</v>
      </c>
      <c r="H222" t="s">
        <v>81</v>
      </c>
      <c r="I222" t="s">
        <v>82</v>
      </c>
      <c r="J222" t="s">
        <v>2999</v>
      </c>
      <c r="K222" t="s">
        <v>3000</v>
      </c>
      <c r="L222" t="s">
        <v>81</v>
      </c>
      <c r="M222" t="s">
        <v>81</v>
      </c>
      <c r="N222" t="s">
        <v>81</v>
      </c>
      <c r="O222" t="s">
        <v>3001</v>
      </c>
      <c r="P222" t="s">
        <v>3002</v>
      </c>
      <c r="Q222" t="s">
        <v>87</v>
      </c>
      <c r="R222" t="s">
        <v>81</v>
      </c>
      <c r="S222" t="s">
        <v>81</v>
      </c>
      <c r="T222" t="s">
        <v>81</v>
      </c>
      <c r="U222" t="s">
        <v>81</v>
      </c>
      <c r="V222" t="s">
        <v>3003</v>
      </c>
      <c r="W222" t="s">
        <v>89</v>
      </c>
      <c r="X222" t="s">
        <v>81</v>
      </c>
      <c r="Y222" t="s">
        <v>81</v>
      </c>
      <c r="Z222" t="s">
        <v>90</v>
      </c>
      <c r="AA222" t="s">
        <v>91</v>
      </c>
      <c r="AB222" t="s">
        <v>81</v>
      </c>
      <c r="AC222" t="s">
        <v>81</v>
      </c>
      <c r="AD222" t="s">
        <v>81</v>
      </c>
      <c r="AE222" t="s">
        <v>81</v>
      </c>
      <c r="AF222" t="s">
        <v>81</v>
      </c>
      <c r="AG222" t="s">
        <v>3004</v>
      </c>
      <c r="AH222" t="s">
        <v>3005</v>
      </c>
      <c r="AI222" t="s">
        <v>3006</v>
      </c>
      <c r="AJ222" t="s">
        <v>3007</v>
      </c>
      <c r="AK222" t="s">
        <v>81</v>
      </c>
      <c r="AL222" t="s">
        <v>194</v>
      </c>
      <c r="AM222" s="455">
        <v>2</v>
      </c>
      <c r="AN222" s="455">
        <v>2</v>
      </c>
      <c r="AO222" t="s">
        <v>77</v>
      </c>
      <c r="AP222" t="s">
        <v>117</v>
      </c>
      <c r="AQ222" t="s">
        <v>154</v>
      </c>
      <c r="AR222" t="s">
        <v>155</v>
      </c>
      <c r="AS222" t="s">
        <v>156</v>
      </c>
      <c r="AT222" t="s">
        <v>101</v>
      </c>
      <c r="AU222" t="s">
        <v>81</v>
      </c>
      <c r="AV222" t="s">
        <v>81</v>
      </c>
      <c r="AW222" t="s">
        <v>102</v>
      </c>
      <c r="AX222" t="s">
        <v>103</v>
      </c>
      <c r="AY222" t="s">
        <v>235</v>
      </c>
      <c r="AZ222" t="s">
        <v>235</v>
      </c>
      <c r="BA222" t="s">
        <v>236</v>
      </c>
      <c r="BB222" t="s">
        <v>106</v>
      </c>
      <c r="BC222" t="s">
        <v>81</v>
      </c>
      <c r="BD222" t="s">
        <v>81</v>
      </c>
      <c r="BE222" t="s">
        <v>81</v>
      </c>
      <c r="BF222" t="s">
        <v>81</v>
      </c>
      <c r="BG222" t="s">
        <v>685</v>
      </c>
      <c r="BH222" t="s">
        <v>1150</v>
      </c>
      <c r="BI222" t="s">
        <v>81</v>
      </c>
      <c r="BJ222" t="s">
        <v>3008</v>
      </c>
      <c r="BK222" s="379" t="str">
        <f>HYPERLINK("http://dx.doi.org/10.20472/ES.2020.9.2.005","http://dx.doi.org/10.20472/ES.2020.9.2.005")</f>
        <v>http://dx.doi.org/10.20472/ES.2020.9.2.005</v>
      </c>
      <c r="BL222" t="s">
        <v>81</v>
      </c>
      <c r="BM222" t="s">
        <v>81</v>
      </c>
      <c r="BN222" t="s">
        <v>137</v>
      </c>
      <c r="BO222" t="s">
        <v>111</v>
      </c>
      <c r="BP222" t="s">
        <v>112</v>
      </c>
      <c r="BQ222" t="s">
        <v>238</v>
      </c>
      <c r="BR222" t="s">
        <v>81</v>
      </c>
      <c r="BS222" t="s">
        <v>3009</v>
      </c>
      <c r="BT222" s="380" t="str">
        <f>HYPERLINK("https://www.webofscience.com/wos/woscc/full-record/WOS:000600905100005","View Record in Web of Science")</f>
        <v>View Record in Web of Science</v>
      </c>
      <c r="BU222" t="s">
        <v>115</v>
      </c>
      <c r="BV222" t="s">
        <v>81</v>
      </c>
      <c r="BW222" t="s">
        <v>81</v>
      </c>
      <c r="BX222" t="s">
        <v>116</v>
      </c>
    </row>
    <row r="223" spans="1:76" x14ac:dyDescent="0.25">
      <c r="A223" t="s">
        <v>77</v>
      </c>
      <c r="B223" t="s">
        <v>77</v>
      </c>
      <c r="C223" t="s">
        <v>77</v>
      </c>
      <c r="D223" t="s">
        <v>77</v>
      </c>
      <c r="E223" t="s">
        <v>3010</v>
      </c>
      <c r="F223" t="s">
        <v>3011</v>
      </c>
      <c r="G223" t="s">
        <v>3012</v>
      </c>
      <c r="H223" t="s">
        <v>81</v>
      </c>
      <c r="I223" t="s">
        <v>82</v>
      </c>
      <c r="J223" t="s">
        <v>3013</v>
      </c>
      <c r="K223" t="s">
        <v>3014</v>
      </c>
      <c r="L223" t="s">
        <v>81</v>
      </c>
      <c r="M223" t="s">
        <v>81</v>
      </c>
      <c r="N223" t="s">
        <v>81</v>
      </c>
      <c r="O223" t="s">
        <v>3015</v>
      </c>
      <c r="P223" t="s">
        <v>3016</v>
      </c>
      <c r="Q223" t="s">
        <v>87</v>
      </c>
      <c r="R223" t="s">
        <v>81</v>
      </c>
      <c r="S223" t="s">
        <v>81</v>
      </c>
      <c r="T223" t="s">
        <v>81</v>
      </c>
      <c r="U223" t="s">
        <v>81</v>
      </c>
      <c r="V223" t="s">
        <v>3017</v>
      </c>
      <c r="W223" t="s">
        <v>89</v>
      </c>
      <c r="X223" t="s">
        <v>81</v>
      </c>
      <c r="Y223" t="s">
        <v>81</v>
      </c>
      <c r="Z223" t="s">
        <v>90</v>
      </c>
      <c r="AA223" t="s">
        <v>91</v>
      </c>
      <c r="AB223" t="s">
        <v>81</v>
      </c>
      <c r="AC223" t="s">
        <v>81</v>
      </c>
      <c r="AD223" t="s">
        <v>81</v>
      </c>
      <c r="AE223" t="s">
        <v>81</v>
      </c>
      <c r="AF223" t="s">
        <v>81</v>
      </c>
      <c r="AG223" t="s">
        <v>3018</v>
      </c>
      <c r="AH223" t="s">
        <v>3019</v>
      </c>
      <c r="AI223" t="s">
        <v>81</v>
      </c>
      <c r="AJ223" t="s">
        <v>81</v>
      </c>
      <c r="AK223" t="s">
        <v>81</v>
      </c>
      <c r="AL223" t="s">
        <v>651</v>
      </c>
      <c r="AM223" s="455">
        <v>2</v>
      </c>
      <c r="AN223" s="455">
        <v>3</v>
      </c>
      <c r="AO223" t="s">
        <v>77</v>
      </c>
      <c r="AP223" t="s">
        <v>236</v>
      </c>
      <c r="AQ223" t="s">
        <v>131</v>
      </c>
      <c r="AR223" t="s">
        <v>132</v>
      </c>
      <c r="AS223" t="s">
        <v>133</v>
      </c>
      <c r="AT223" t="s">
        <v>101</v>
      </c>
      <c r="AU223" t="s">
        <v>81</v>
      </c>
      <c r="AV223" t="s">
        <v>81</v>
      </c>
      <c r="AW223" t="s">
        <v>102</v>
      </c>
      <c r="AX223" t="s">
        <v>103</v>
      </c>
      <c r="AY223" t="s">
        <v>317</v>
      </c>
      <c r="AZ223" t="s">
        <v>317</v>
      </c>
      <c r="BA223" t="s">
        <v>234</v>
      </c>
      <c r="BB223" t="s">
        <v>96</v>
      </c>
      <c r="BC223" t="s">
        <v>81</v>
      </c>
      <c r="BD223" t="s">
        <v>81</v>
      </c>
      <c r="BE223" t="s">
        <v>81</v>
      </c>
      <c r="BF223" t="s">
        <v>81</v>
      </c>
      <c r="BG223" t="s">
        <v>157</v>
      </c>
      <c r="BH223" t="s">
        <v>95</v>
      </c>
      <c r="BI223" t="s">
        <v>81</v>
      </c>
      <c r="BJ223" t="s">
        <v>3020</v>
      </c>
      <c r="BK223" s="381" t="str">
        <f>HYPERLINK("http://dx.doi.org/10.20472/ES.2017.6.1.002","http://dx.doi.org/10.20472/ES.2017.6.1.002")</f>
        <v>http://dx.doi.org/10.20472/ES.2017.6.1.002</v>
      </c>
      <c r="BL223" t="s">
        <v>81</v>
      </c>
      <c r="BM223" t="s">
        <v>81</v>
      </c>
      <c r="BN223" t="s">
        <v>218</v>
      </c>
      <c r="BO223" t="s">
        <v>111</v>
      </c>
      <c r="BP223" t="s">
        <v>112</v>
      </c>
      <c r="BQ223" t="s">
        <v>815</v>
      </c>
      <c r="BR223" t="s">
        <v>81</v>
      </c>
      <c r="BS223" t="s">
        <v>3021</v>
      </c>
      <c r="BT223" s="382" t="str">
        <f>HYPERLINK("https://www.webofscience.com/wos/woscc/full-record/WOS:000401912700002","View Record in Web of Science")</f>
        <v>View Record in Web of Science</v>
      </c>
      <c r="BU223" t="s">
        <v>115</v>
      </c>
      <c r="BV223" t="s">
        <v>81</v>
      </c>
      <c r="BW223" t="s">
        <v>81</v>
      </c>
      <c r="BX223" t="s">
        <v>116</v>
      </c>
    </row>
    <row r="224" spans="1:76" x14ac:dyDescent="0.25">
      <c r="A224" t="s">
        <v>77</v>
      </c>
      <c r="B224" t="s">
        <v>77</v>
      </c>
      <c r="C224" t="s">
        <v>77</v>
      </c>
      <c r="D224" t="s">
        <v>77</v>
      </c>
      <c r="E224" t="s">
        <v>3022</v>
      </c>
      <c r="F224" t="s">
        <v>3023</v>
      </c>
      <c r="G224" t="s">
        <v>3024</v>
      </c>
      <c r="H224" t="s">
        <v>81</v>
      </c>
      <c r="I224" t="s">
        <v>82</v>
      </c>
      <c r="J224" t="s">
        <v>3025</v>
      </c>
      <c r="K224" t="s">
        <v>3026</v>
      </c>
      <c r="L224" t="s">
        <v>81</v>
      </c>
      <c r="M224" t="s">
        <v>81</v>
      </c>
      <c r="N224" t="s">
        <v>81</v>
      </c>
      <c r="O224" t="s">
        <v>3027</v>
      </c>
      <c r="P224" t="s">
        <v>81</v>
      </c>
      <c r="Q224" t="s">
        <v>87</v>
      </c>
      <c r="R224" t="s">
        <v>81</v>
      </c>
      <c r="S224" t="s">
        <v>81</v>
      </c>
      <c r="T224" t="s">
        <v>81</v>
      </c>
      <c r="U224" t="s">
        <v>81</v>
      </c>
      <c r="V224" t="s">
        <v>3028</v>
      </c>
      <c r="W224" t="s">
        <v>89</v>
      </c>
      <c r="X224" t="s">
        <v>81</v>
      </c>
      <c r="Y224" t="s">
        <v>81</v>
      </c>
      <c r="Z224" t="s">
        <v>90</v>
      </c>
      <c r="AA224" t="s">
        <v>91</v>
      </c>
      <c r="AB224" t="s">
        <v>81</v>
      </c>
      <c r="AC224" t="s">
        <v>81</v>
      </c>
      <c r="AD224" t="s">
        <v>81</v>
      </c>
      <c r="AE224" t="s">
        <v>81</v>
      </c>
      <c r="AF224" t="s">
        <v>81</v>
      </c>
      <c r="AG224" t="s">
        <v>3029</v>
      </c>
      <c r="AH224" t="s">
        <v>81</v>
      </c>
      <c r="AI224" t="s">
        <v>81</v>
      </c>
      <c r="AJ224" t="s">
        <v>81</v>
      </c>
      <c r="AK224" t="s">
        <v>81</v>
      </c>
      <c r="AL224" t="s">
        <v>136</v>
      </c>
      <c r="AM224" s="455">
        <v>12</v>
      </c>
      <c r="AN224" s="455">
        <v>13</v>
      </c>
      <c r="AO224" t="s">
        <v>77</v>
      </c>
      <c r="AP224" t="s">
        <v>351</v>
      </c>
      <c r="AQ224" t="s">
        <v>154</v>
      </c>
      <c r="AR224" t="s">
        <v>155</v>
      </c>
      <c r="AS224" t="s">
        <v>156</v>
      </c>
      <c r="AT224" t="s">
        <v>101</v>
      </c>
      <c r="AU224" t="s">
        <v>81</v>
      </c>
      <c r="AV224" t="s">
        <v>81</v>
      </c>
      <c r="AW224" t="s">
        <v>102</v>
      </c>
      <c r="AX224" t="s">
        <v>103</v>
      </c>
      <c r="AY224" t="s">
        <v>352</v>
      </c>
      <c r="AZ224" t="s">
        <v>352</v>
      </c>
      <c r="BA224" t="s">
        <v>189</v>
      </c>
      <c r="BB224" t="s">
        <v>135</v>
      </c>
      <c r="BC224" t="s">
        <v>81</v>
      </c>
      <c r="BD224" t="s">
        <v>81</v>
      </c>
      <c r="BE224" t="s">
        <v>81</v>
      </c>
      <c r="BF224" t="s">
        <v>81</v>
      </c>
      <c r="BG224" t="s">
        <v>95</v>
      </c>
      <c r="BH224" t="s">
        <v>1892</v>
      </c>
      <c r="BI224" t="s">
        <v>81</v>
      </c>
      <c r="BJ224" t="s">
        <v>3030</v>
      </c>
      <c r="BK224" s="383" t="str">
        <f>HYPERLINK("http://dx.doi.org/10.20472/ES.2016.5.4.003","http://dx.doi.org/10.20472/ES.2016.5.4.003")</f>
        <v>http://dx.doi.org/10.20472/ES.2016.5.4.003</v>
      </c>
      <c r="BL224" t="s">
        <v>81</v>
      </c>
      <c r="BM224" t="s">
        <v>81</v>
      </c>
      <c r="BN224" t="s">
        <v>194</v>
      </c>
      <c r="BO224" t="s">
        <v>111</v>
      </c>
      <c r="BP224" t="s">
        <v>112</v>
      </c>
      <c r="BQ224" t="s">
        <v>354</v>
      </c>
      <c r="BR224" t="s">
        <v>81</v>
      </c>
      <c r="BS224" t="s">
        <v>3031</v>
      </c>
      <c r="BT224" s="384" t="str">
        <f>HYPERLINK("https://www.webofscience.com/wos/woscc/full-record/WOS:000390198200003","View Record in Web of Science")</f>
        <v>View Record in Web of Science</v>
      </c>
      <c r="BU224" t="s">
        <v>356</v>
      </c>
      <c r="BV224" t="s">
        <v>81</v>
      </c>
      <c r="BW224" t="s">
        <v>81</v>
      </c>
      <c r="BX224" t="s">
        <v>116</v>
      </c>
    </row>
    <row r="225" spans="1:76" x14ac:dyDescent="0.25">
      <c r="A225" t="s">
        <v>77</v>
      </c>
      <c r="B225" t="s">
        <v>77</v>
      </c>
      <c r="C225" t="s">
        <v>77</v>
      </c>
      <c r="D225" t="s">
        <v>77</v>
      </c>
      <c r="E225" t="s">
        <v>3032</v>
      </c>
      <c r="F225" t="s">
        <v>3033</v>
      </c>
      <c r="G225" t="s">
        <v>3034</v>
      </c>
      <c r="H225" t="s">
        <v>81</v>
      </c>
      <c r="I225" t="s">
        <v>82</v>
      </c>
      <c r="J225" t="s">
        <v>3035</v>
      </c>
      <c r="K225" t="s">
        <v>3036</v>
      </c>
      <c r="L225" t="s">
        <v>81</v>
      </c>
      <c r="M225" t="s">
        <v>81</v>
      </c>
      <c r="N225" t="s">
        <v>81</v>
      </c>
      <c r="O225" t="s">
        <v>3037</v>
      </c>
      <c r="P225" t="s">
        <v>3038</v>
      </c>
      <c r="Q225" t="s">
        <v>87</v>
      </c>
      <c r="R225" t="s">
        <v>81</v>
      </c>
      <c r="S225" t="s">
        <v>81</v>
      </c>
      <c r="T225" t="s">
        <v>81</v>
      </c>
      <c r="U225" t="s">
        <v>81</v>
      </c>
      <c r="V225" t="s">
        <v>3039</v>
      </c>
      <c r="W225" t="s">
        <v>89</v>
      </c>
      <c r="X225" t="s">
        <v>81</v>
      </c>
      <c r="Y225" t="s">
        <v>81</v>
      </c>
      <c r="Z225" t="s">
        <v>90</v>
      </c>
      <c r="AA225" t="s">
        <v>91</v>
      </c>
      <c r="AB225" t="s">
        <v>81</v>
      </c>
      <c r="AC225" t="s">
        <v>81</v>
      </c>
      <c r="AD225" t="s">
        <v>81</v>
      </c>
      <c r="AE225" t="s">
        <v>81</v>
      </c>
      <c r="AF225" t="s">
        <v>81</v>
      </c>
      <c r="AG225" t="s">
        <v>3040</v>
      </c>
      <c r="AH225" t="s">
        <v>81</v>
      </c>
      <c r="AI225" t="s">
        <v>81</v>
      </c>
      <c r="AJ225" t="s">
        <v>81</v>
      </c>
      <c r="AK225" t="s">
        <v>81</v>
      </c>
      <c r="AL225" t="s">
        <v>172</v>
      </c>
      <c r="AM225" s="455">
        <v>4</v>
      </c>
      <c r="AN225" s="455">
        <v>5</v>
      </c>
      <c r="AO225" t="s">
        <v>77</v>
      </c>
      <c r="AP225" t="s">
        <v>77</v>
      </c>
      <c r="AQ225" t="s">
        <v>154</v>
      </c>
      <c r="AR225" t="s">
        <v>155</v>
      </c>
      <c r="AS225" t="s">
        <v>156</v>
      </c>
      <c r="AT225" t="s">
        <v>101</v>
      </c>
      <c r="AU225" t="s">
        <v>81</v>
      </c>
      <c r="AV225" t="s">
        <v>81</v>
      </c>
      <c r="AW225" t="s">
        <v>102</v>
      </c>
      <c r="AX225" t="s">
        <v>103</v>
      </c>
      <c r="AY225" t="s">
        <v>333</v>
      </c>
      <c r="AZ225" t="s">
        <v>333</v>
      </c>
      <c r="BA225" t="s">
        <v>117</v>
      </c>
      <c r="BB225" t="s">
        <v>96</v>
      </c>
      <c r="BC225" t="s">
        <v>81</v>
      </c>
      <c r="BD225" t="s">
        <v>81</v>
      </c>
      <c r="BE225" t="s">
        <v>81</v>
      </c>
      <c r="BF225" t="s">
        <v>81</v>
      </c>
      <c r="BG225" t="s">
        <v>128</v>
      </c>
      <c r="BH225" t="s">
        <v>2038</v>
      </c>
      <c r="BI225" t="s">
        <v>81</v>
      </c>
      <c r="BJ225" t="s">
        <v>81</v>
      </c>
      <c r="BK225" t="s">
        <v>81</v>
      </c>
      <c r="BL225" t="s">
        <v>81</v>
      </c>
      <c r="BM225" t="s">
        <v>81</v>
      </c>
      <c r="BN225" t="s">
        <v>110</v>
      </c>
      <c r="BO225" t="s">
        <v>111</v>
      </c>
      <c r="BP225" t="s">
        <v>112</v>
      </c>
      <c r="BQ225" t="s">
        <v>336</v>
      </c>
      <c r="BR225" t="s">
        <v>81</v>
      </c>
      <c r="BS225" t="s">
        <v>3041</v>
      </c>
      <c r="BT225" s="385" t="str">
        <f>HYPERLINK("https://www.webofscience.com/wos/woscc/full-record/WOS:000218856900006","View Record in Web of Science")</f>
        <v>View Record in Web of Science</v>
      </c>
      <c r="BU225" t="s">
        <v>81</v>
      </c>
      <c r="BV225" t="s">
        <v>81</v>
      </c>
      <c r="BW225" t="s">
        <v>81</v>
      </c>
      <c r="BX225" t="s">
        <v>116</v>
      </c>
    </row>
    <row r="226" spans="1:76" x14ac:dyDescent="0.25">
      <c r="A226" t="s">
        <v>77</v>
      </c>
      <c r="B226" t="s">
        <v>77</v>
      </c>
      <c r="C226" t="s">
        <v>77</v>
      </c>
      <c r="D226" t="s">
        <v>77</v>
      </c>
      <c r="E226" t="s">
        <v>3042</v>
      </c>
      <c r="F226" t="s">
        <v>3043</v>
      </c>
      <c r="G226" t="s">
        <v>3044</v>
      </c>
      <c r="H226" t="s">
        <v>81</v>
      </c>
      <c r="I226" t="s">
        <v>82</v>
      </c>
      <c r="J226" t="s">
        <v>3045</v>
      </c>
      <c r="K226" t="s">
        <v>3046</v>
      </c>
      <c r="L226" t="s">
        <v>81</v>
      </c>
      <c r="M226" t="s">
        <v>81</v>
      </c>
      <c r="N226" t="s">
        <v>81</v>
      </c>
      <c r="O226" t="s">
        <v>3047</v>
      </c>
      <c r="P226" t="s">
        <v>3048</v>
      </c>
      <c r="Q226" t="s">
        <v>87</v>
      </c>
      <c r="R226" t="s">
        <v>81</v>
      </c>
      <c r="S226" t="s">
        <v>81</v>
      </c>
      <c r="T226" t="s">
        <v>81</v>
      </c>
      <c r="U226" t="s">
        <v>81</v>
      </c>
      <c r="V226" t="s">
        <v>3049</v>
      </c>
      <c r="W226" t="s">
        <v>89</v>
      </c>
      <c r="X226" t="s">
        <v>81</v>
      </c>
      <c r="Y226" t="s">
        <v>81</v>
      </c>
      <c r="Z226" t="s">
        <v>90</v>
      </c>
      <c r="AA226" t="s">
        <v>91</v>
      </c>
      <c r="AB226" t="s">
        <v>81</v>
      </c>
      <c r="AC226" t="s">
        <v>81</v>
      </c>
      <c r="AD226" t="s">
        <v>81</v>
      </c>
      <c r="AE226" t="s">
        <v>81</v>
      </c>
      <c r="AF226" t="s">
        <v>81</v>
      </c>
      <c r="AG226" t="s">
        <v>3050</v>
      </c>
      <c r="AH226" t="s">
        <v>3051</v>
      </c>
      <c r="AI226" t="s">
        <v>81</v>
      </c>
      <c r="AJ226" t="s">
        <v>81</v>
      </c>
      <c r="AK226" t="s">
        <v>81</v>
      </c>
      <c r="AL226" t="s">
        <v>454</v>
      </c>
      <c r="AM226" s="455">
        <v>0</v>
      </c>
      <c r="AN226" s="455">
        <v>0</v>
      </c>
      <c r="AO226" t="s">
        <v>136</v>
      </c>
      <c r="AP226" t="s">
        <v>213</v>
      </c>
      <c r="AQ226" t="s">
        <v>98</v>
      </c>
      <c r="AR226" t="s">
        <v>99</v>
      </c>
      <c r="AS226" t="s">
        <v>100</v>
      </c>
      <c r="AT226" t="s">
        <v>81</v>
      </c>
      <c r="AU226" t="s">
        <v>101</v>
      </c>
      <c r="AV226" t="s">
        <v>81</v>
      </c>
      <c r="AW226" t="s">
        <v>102</v>
      </c>
      <c r="AX226" t="s">
        <v>103</v>
      </c>
      <c r="AY226" t="s">
        <v>268</v>
      </c>
      <c r="AZ226" t="s">
        <v>268</v>
      </c>
      <c r="BA226" t="s">
        <v>218</v>
      </c>
      <c r="BB226" t="s">
        <v>96</v>
      </c>
      <c r="BC226" t="s">
        <v>81</v>
      </c>
      <c r="BD226" t="s">
        <v>81</v>
      </c>
      <c r="BE226" t="s">
        <v>81</v>
      </c>
      <c r="BF226" t="s">
        <v>81</v>
      </c>
      <c r="BG226" t="s">
        <v>3052</v>
      </c>
      <c r="BH226" t="s">
        <v>3053</v>
      </c>
      <c r="BI226" t="s">
        <v>81</v>
      </c>
      <c r="BJ226" t="s">
        <v>3054</v>
      </c>
      <c r="BK226" s="386" t="str">
        <f>HYPERLINK("http://dx.doi.org/10.31181/ijes1512026255","http://dx.doi.org/10.31181/ijes1512026255")</f>
        <v>http://dx.doi.org/10.31181/ijes1512026255</v>
      </c>
      <c r="BL226" t="s">
        <v>81</v>
      </c>
      <c r="BM226" t="s">
        <v>81</v>
      </c>
      <c r="BN226" t="s">
        <v>252</v>
      </c>
      <c r="BO226" t="s">
        <v>111</v>
      </c>
      <c r="BP226" t="s">
        <v>112</v>
      </c>
      <c r="BQ226" t="s">
        <v>271</v>
      </c>
      <c r="BR226" t="s">
        <v>81</v>
      </c>
      <c r="BS226" t="s">
        <v>3055</v>
      </c>
      <c r="BT226" s="387" t="str">
        <f>HYPERLINK("https://www.webofscience.com/wos/woscc/full-record/WOS:001672652700010","View Record in Web of Science")</f>
        <v>View Record in Web of Science</v>
      </c>
      <c r="BU226" t="s">
        <v>115</v>
      </c>
      <c r="BV226" t="s">
        <v>81</v>
      </c>
      <c r="BW226" t="s">
        <v>81</v>
      </c>
      <c r="BX226" t="s">
        <v>116</v>
      </c>
    </row>
    <row r="227" spans="1:76" x14ac:dyDescent="0.25">
      <c r="A227" t="s">
        <v>77</v>
      </c>
      <c r="B227" t="s">
        <v>77</v>
      </c>
      <c r="C227" t="s">
        <v>96</v>
      </c>
      <c r="D227" t="s">
        <v>77</v>
      </c>
      <c r="E227" t="s">
        <v>3056</v>
      </c>
      <c r="F227" t="s">
        <v>3057</v>
      </c>
      <c r="G227" t="s">
        <v>3058</v>
      </c>
      <c r="H227" t="s">
        <v>81</v>
      </c>
      <c r="I227" t="s">
        <v>82</v>
      </c>
      <c r="J227" t="s">
        <v>3059</v>
      </c>
      <c r="K227" t="s">
        <v>3060</v>
      </c>
      <c r="L227" t="s">
        <v>81</v>
      </c>
      <c r="M227" t="s">
        <v>81</v>
      </c>
      <c r="N227" t="s">
        <v>81</v>
      </c>
      <c r="O227" t="s">
        <v>3061</v>
      </c>
      <c r="P227" t="s">
        <v>124</v>
      </c>
      <c r="Q227" t="s">
        <v>87</v>
      </c>
      <c r="R227" t="s">
        <v>81</v>
      </c>
      <c r="S227" t="s">
        <v>81</v>
      </c>
      <c r="T227" t="s">
        <v>81</v>
      </c>
      <c r="U227" t="s">
        <v>81</v>
      </c>
      <c r="V227" t="s">
        <v>3062</v>
      </c>
      <c r="W227" t="s">
        <v>89</v>
      </c>
      <c r="X227" t="s">
        <v>81</v>
      </c>
      <c r="Y227" t="s">
        <v>81</v>
      </c>
      <c r="Z227" t="s">
        <v>90</v>
      </c>
      <c r="AA227" t="s">
        <v>91</v>
      </c>
      <c r="AB227" t="s">
        <v>81</v>
      </c>
      <c r="AC227" t="s">
        <v>81</v>
      </c>
      <c r="AD227" t="s">
        <v>81</v>
      </c>
      <c r="AE227" t="s">
        <v>81</v>
      </c>
      <c r="AF227" t="s">
        <v>81</v>
      </c>
      <c r="AG227" t="s">
        <v>3063</v>
      </c>
      <c r="AH227" t="s">
        <v>3064</v>
      </c>
      <c r="AI227" t="s">
        <v>81</v>
      </c>
      <c r="AJ227" t="s">
        <v>81</v>
      </c>
      <c r="AK227" t="s">
        <v>81</v>
      </c>
      <c r="AL227" t="s">
        <v>252</v>
      </c>
      <c r="AM227" s="455">
        <v>3</v>
      </c>
      <c r="AN227" s="455">
        <v>4</v>
      </c>
      <c r="AO227" t="s">
        <v>77</v>
      </c>
      <c r="AP227" t="s">
        <v>96</v>
      </c>
      <c r="AQ227" t="s">
        <v>98</v>
      </c>
      <c r="AR227" t="s">
        <v>99</v>
      </c>
      <c r="AS227" t="s">
        <v>100</v>
      </c>
      <c r="AT227" t="s">
        <v>81</v>
      </c>
      <c r="AU227" t="s">
        <v>101</v>
      </c>
      <c r="AV227" t="s">
        <v>81</v>
      </c>
      <c r="AW227" t="s">
        <v>102</v>
      </c>
      <c r="AX227" t="s">
        <v>103</v>
      </c>
      <c r="AY227" t="s">
        <v>582</v>
      </c>
      <c r="AZ227" t="s">
        <v>582</v>
      </c>
      <c r="BA227" t="s">
        <v>543</v>
      </c>
      <c r="BB227" t="s">
        <v>106</v>
      </c>
      <c r="BC227" t="s">
        <v>81</v>
      </c>
      <c r="BD227" t="s">
        <v>81</v>
      </c>
      <c r="BE227" t="s">
        <v>81</v>
      </c>
      <c r="BF227" t="s">
        <v>81</v>
      </c>
      <c r="BG227" t="s">
        <v>153</v>
      </c>
      <c r="BH227" t="s">
        <v>467</v>
      </c>
      <c r="BI227" t="s">
        <v>81</v>
      </c>
      <c r="BJ227" t="s">
        <v>3065</v>
      </c>
      <c r="BK227" s="388" t="str">
        <f>HYPERLINK("http://dx.doi.org/10.52950/ES.2024.13.2.002","http://dx.doi.org/10.52950/ES.2024.13.2.002")</f>
        <v>http://dx.doi.org/10.52950/ES.2024.13.2.002</v>
      </c>
      <c r="BL227" t="s">
        <v>81</v>
      </c>
      <c r="BM227" t="s">
        <v>81</v>
      </c>
      <c r="BN227" t="s">
        <v>157</v>
      </c>
      <c r="BO227" t="s">
        <v>111</v>
      </c>
      <c r="BP227" t="s">
        <v>112</v>
      </c>
      <c r="BQ227" t="s">
        <v>585</v>
      </c>
      <c r="BR227" t="s">
        <v>81</v>
      </c>
      <c r="BS227" t="s">
        <v>3066</v>
      </c>
      <c r="BT227" s="389" t="str">
        <f>HYPERLINK("https://www.webofscience.com/wos/woscc/full-record/WOS:001362946300002","View Record in Web of Science")</f>
        <v>View Record in Web of Science</v>
      </c>
      <c r="BU227" t="s">
        <v>115</v>
      </c>
      <c r="BV227" t="s">
        <v>81</v>
      </c>
      <c r="BW227" t="s">
        <v>81</v>
      </c>
      <c r="BX227" t="s">
        <v>116</v>
      </c>
    </row>
    <row r="228" spans="1:76" x14ac:dyDescent="0.25">
      <c r="A228" t="s">
        <v>77</v>
      </c>
      <c r="B228" t="s">
        <v>77</v>
      </c>
      <c r="C228" t="s">
        <v>77</v>
      </c>
      <c r="D228" t="s">
        <v>77</v>
      </c>
      <c r="E228" t="s">
        <v>3067</v>
      </c>
      <c r="F228" t="s">
        <v>3068</v>
      </c>
      <c r="G228" t="s">
        <v>3069</v>
      </c>
      <c r="H228" t="s">
        <v>81</v>
      </c>
      <c r="I228" t="s">
        <v>82</v>
      </c>
      <c r="J228" t="s">
        <v>3070</v>
      </c>
      <c r="K228" t="s">
        <v>3071</v>
      </c>
      <c r="L228" t="s">
        <v>81</v>
      </c>
      <c r="M228" t="s">
        <v>81</v>
      </c>
      <c r="N228" t="s">
        <v>81</v>
      </c>
      <c r="O228" t="s">
        <v>3072</v>
      </c>
      <c r="P228" t="s">
        <v>3073</v>
      </c>
      <c r="Q228" t="s">
        <v>87</v>
      </c>
      <c r="R228" t="s">
        <v>81</v>
      </c>
      <c r="S228" t="s">
        <v>81</v>
      </c>
      <c r="T228" t="s">
        <v>81</v>
      </c>
      <c r="U228" t="s">
        <v>81</v>
      </c>
      <c r="V228" t="s">
        <v>3074</v>
      </c>
      <c r="W228" t="s">
        <v>89</v>
      </c>
      <c r="X228" t="s">
        <v>81</v>
      </c>
      <c r="Y228" t="s">
        <v>81</v>
      </c>
      <c r="Z228" t="s">
        <v>90</v>
      </c>
      <c r="AA228" t="s">
        <v>91</v>
      </c>
      <c r="AB228" t="s">
        <v>81</v>
      </c>
      <c r="AC228" t="s">
        <v>81</v>
      </c>
      <c r="AD228" t="s">
        <v>81</v>
      </c>
      <c r="AE228" t="s">
        <v>81</v>
      </c>
      <c r="AF228" t="s">
        <v>81</v>
      </c>
      <c r="AG228" t="s">
        <v>3075</v>
      </c>
      <c r="AH228" t="s">
        <v>3076</v>
      </c>
      <c r="AI228" t="s">
        <v>81</v>
      </c>
      <c r="AJ228" t="s">
        <v>81</v>
      </c>
      <c r="AK228" t="s">
        <v>81</v>
      </c>
      <c r="AL228" t="s">
        <v>527</v>
      </c>
      <c r="AM228" s="455">
        <v>4</v>
      </c>
      <c r="AN228" s="455">
        <v>6</v>
      </c>
      <c r="AO228" t="s">
        <v>96</v>
      </c>
      <c r="AP228" t="s">
        <v>234</v>
      </c>
      <c r="AQ228" t="s">
        <v>131</v>
      </c>
      <c r="AR228" t="s">
        <v>132</v>
      </c>
      <c r="AS228" t="s">
        <v>133</v>
      </c>
      <c r="AT228" t="s">
        <v>81</v>
      </c>
      <c r="AU228" t="s">
        <v>101</v>
      </c>
      <c r="AV228" t="s">
        <v>81</v>
      </c>
      <c r="AW228" t="s">
        <v>102</v>
      </c>
      <c r="AX228" t="s">
        <v>103</v>
      </c>
      <c r="AY228" t="s">
        <v>302</v>
      </c>
      <c r="AZ228" t="s">
        <v>302</v>
      </c>
      <c r="BA228" t="s">
        <v>110</v>
      </c>
      <c r="BB228" t="s">
        <v>106</v>
      </c>
      <c r="BC228" t="s">
        <v>81</v>
      </c>
      <c r="BD228" t="s">
        <v>81</v>
      </c>
      <c r="BE228" t="s">
        <v>81</v>
      </c>
      <c r="BF228" t="s">
        <v>81</v>
      </c>
      <c r="BG228" t="s">
        <v>96</v>
      </c>
      <c r="BH228" t="s">
        <v>153</v>
      </c>
      <c r="BI228" t="s">
        <v>81</v>
      </c>
      <c r="BJ228" t="s">
        <v>3077</v>
      </c>
      <c r="BK228" s="390" t="str">
        <f>HYPERLINK("http://dx.doi.org/10.52950/ES.2023.12.2.001","http://dx.doi.org/10.52950/ES.2023.12.2.001")</f>
        <v>http://dx.doi.org/10.52950/ES.2023.12.2.001</v>
      </c>
      <c r="BL228" t="s">
        <v>81</v>
      </c>
      <c r="BM228" t="s">
        <v>81</v>
      </c>
      <c r="BN228" t="s">
        <v>153</v>
      </c>
      <c r="BO228" t="s">
        <v>111</v>
      </c>
      <c r="BP228" t="s">
        <v>112</v>
      </c>
      <c r="BQ228" t="s">
        <v>1392</v>
      </c>
      <c r="BR228" t="s">
        <v>81</v>
      </c>
      <c r="BS228" t="s">
        <v>3078</v>
      </c>
      <c r="BT228" s="391" t="str">
        <f>HYPERLINK("https://www.webofscience.com/wos/woscc/full-record/WOS:001123624300003","View Record in Web of Science")</f>
        <v>View Record in Web of Science</v>
      </c>
      <c r="BU228" t="s">
        <v>115</v>
      </c>
      <c r="BV228" t="s">
        <v>81</v>
      </c>
      <c r="BW228" t="s">
        <v>81</v>
      </c>
      <c r="BX228" t="s">
        <v>116</v>
      </c>
    </row>
    <row r="229" spans="1:76" x14ac:dyDescent="0.25">
      <c r="A229" t="s">
        <v>77</v>
      </c>
      <c r="B229" t="s">
        <v>77</v>
      </c>
      <c r="C229" t="s">
        <v>117</v>
      </c>
      <c r="D229" t="s">
        <v>77</v>
      </c>
      <c r="E229" t="s">
        <v>616</v>
      </c>
      <c r="F229" t="s">
        <v>3079</v>
      </c>
      <c r="G229" t="s">
        <v>3080</v>
      </c>
      <c r="H229" t="s">
        <v>81</v>
      </c>
      <c r="I229" t="s">
        <v>82</v>
      </c>
      <c r="J229" t="s">
        <v>619</v>
      </c>
      <c r="K229" t="s">
        <v>620</v>
      </c>
      <c r="L229" t="s">
        <v>81</v>
      </c>
      <c r="M229" t="s">
        <v>81</v>
      </c>
      <c r="N229" t="s">
        <v>81</v>
      </c>
      <c r="O229" t="s">
        <v>3081</v>
      </c>
      <c r="P229" t="s">
        <v>622</v>
      </c>
      <c r="Q229" t="s">
        <v>87</v>
      </c>
      <c r="R229" t="s">
        <v>81</v>
      </c>
      <c r="S229" t="s">
        <v>81</v>
      </c>
      <c r="T229" t="s">
        <v>81</v>
      </c>
      <c r="U229" t="s">
        <v>81</v>
      </c>
      <c r="V229" t="s">
        <v>3082</v>
      </c>
      <c r="W229" t="s">
        <v>89</v>
      </c>
      <c r="X229" t="s">
        <v>81</v>
      </c>
      <c r="Y229" t="s">
        <v>81</v>
      </c>
      <c r="Z229" t="s">
        <v>90</v>
      </c>
      <c r="AA229" t="s">
        <v>91</v>
      </c>
      <c r="AB229" t="s">
        <v>81</v>
      </c>
      <c r="AC229" t="s">
        <v>81</v>
      </c>
      <c r="AD229" t="s">
        <v>81</v>
      </c>
      <c r="AE229" t="s">
        <v>81</v>
      </c>
      <c r="AF229" t="s">
        <v>81</v>
      </c>
      <c r="AG229" t="s">
        <v>3083</v>
      </c>
      <c r="AH229" t="s">
        <v>3084</v>
      </c>
      <c r="AI229" t="s">
        <v>81</v>
      </c>
      <c r="AJ229" t="s">
        <v>81</v>
      </c>
      <c r="AK229" t="s">
        <v>81</v>
      </c>
      <c r="AL229" t="s">
        <v>168</v>
      </c>
      <c r="AM229" s="455">
        <v>16</v>
      </c>
      <c r="AN229" s="455">
        <v>16</v>
      </c>
      <c r="AO229" t="s">
        <v>77</v>
      </c>
      <c r="AP229" t="s">
        <v>105</v>
      </c>
      <c r="AQ229" t="s">
        <v>131</v>
      </c>
      <c r="AR229" t="s">
        <v>132</v>
      </c>
      <c r="AS229" t="s">
        <v>133</v>
      </c>
      <c r="AT229" t="s">
        <v>81</v>
      </c>
      <c r="AU229" t="s">
        <v>101</v>
      </c>
      <c r="AV229" t="s">
        <v>81</v>
      </c>
      <c r="AW229" t="s">
        <v>102</v>
      </c>
      <c r="AX229" t="s">
        <v>103</v>
      </c>
      <c r="AY229" t="s">
        <v>214</v>
      </c>
      <c r="AZ229" t="s">
        <v>214</v>
      </c>
      <c r="BA229" t="s">
        <v>213</v>
      </c>
      <c r="BB229" t="s">
        <v>106</v>
      </c>
      <c r="BC229" t="s">
        <v>81</v>
      </c>
      <c r="BD229" t="s">
        <v>81</v>
      </c>
      <c r="BE229" t="s">
        <v>81</v>
      </c>
      <c r="BF229" t="s">
        <v>81</v>
      </c>
      <c r="BG229" t="s">
        <v>543</v>
      </c>
      <c r="BH229" t="s">
        <v>267</v>
      </c>
      <c r="BI229" t="s">
        <v>81</v>
      </c>
      <c r="BJ229" t="s">
        <v>3085</v>
      </c>
      <c r="BK229" s="392" t="str">
        <f>HYPERLINK("http://dx.doi.org/10.52950/ES.2022.11.2.002","http://dx.doi.org/10.52950/ES.2022.11.2.002")</f>
        <v>http://dx.doi.org/10.52950/ES.2022.11.2.002</v>
      </c>
      <c r="BL229" t="s">
        <v>81</v>
      </c>
      <c r="BM229" t="s">
        <v>81</v>
      </c>
      <c r="BN229" t="s">
        <v>218</v>
      </c>
      <c r="BO229" t="s">
        <v>111</v>
      </c>
      <c r="BP229" t="s">
        <v>112</v>
      </c>
      <c r="BQ229" t="s">
        <v>219</v>
      </c>
      <c r="BR229" t="s">
        <v>81</v>
      </c>
      <c r="BS229" t="s">
        <v>3086</v>
      </c>
      <c r="BT229" s="393" t="str">
        <f>HYPERLINK("https://www.webofscience.com/wos/woscc/full-record/WOS:000901443200003","View Record in Web of Science")</f>
        <v>View Record in Web of Science</v>
      </c>
      <c r="BU229" t="s">
        <v>513</v>
      </c>
      <c r="BV229" t="s">
        <v>81</v>
      </c>
      <c r="BW229" t="s">
        <v>81</v>
      </c>
      <c r="BX229" t="s">
        <v>116</v>
      </c>
    </row>
    <row r="230" spans="1:76" x14ac:dyDescent="0.25">
      <c r="A230" t="s">
        <v>77</v>
      </c>
      <c r="B230" t="s">
        <v>77</v>
      </c>
      <c r="C230" t="s">
        <v>105</v>
      </c>
      <c r="D230" t="s">
        <v>77</v>
      </c>
      <c r="E230" t="s">
        <v>3087</v>
      </c>
      <c r="F230" t="s">
        <v>3088</v>
      </c>
      <c r="G230" t="s">
        <v>3089</v>
      </c>
      <c r="H230" t="s">
        <v>81</v>
      </c>
      <c r="I230" t="s">
        <v>82</v>
      </c>
      <c r="J230" t="s">
        <v>3090</v>
      </c>
      <c r="K230" t="s">
        <v>3091</v>
      </c>
      <c r="L230" t="s">
        <v>81</v>
      </c>
      <c r="M230" t="s">
        <v>81</v>
      </c>
      <c r="N230" t="s">
        <v>81</v>
      </c>
      <c r="O230" t="s">
        <v>3092</v>
      </c>
      <c r="P230" t="s">
        <v>3093</v>
      </c>
      <c r="Q230" t="s">
        <v>87</v>
      </c>
      <c r="R230" t="s">
        <v>81</v>
      </c>
      <c r="S230" t="s">
        <v>81</v>
      </c>
      <c r="T230" t="s">
        <v>81</v>
      </c>
      <c r="U230" t="s">
        <v>81</v>
      </c>
      <c r="V230" t="s">
        <v>3094</v>
      </c>
      <c r="W230" t="s">
        <v>89</v>
      </c>
      <c r="X230" t="s">
        <v>81</v>
      </c>
      <c r="Y230" t="s">
        <v>81</v>
      </c>
      <c r="Z230" t="s">
        <v>90</v>
      </c>
      <c r="AA230" t="s">
        <v>91</v>
      </c>
      <c r="AB230" t="s">
        <v>81</v>
      </c>
      <c r="AC230" t="s">
        <v>81</v>
      </c>
      <c r="AD230" t="s">
        <v>81</v>
      </c>
      <c r="AE230" t="s">
        <v>81</v>
      </c>
      <c r="AF230" t="s">
        <v>81</v>
      </c>
      <c r="AG230" t="s">
        <v>3095</v>
      </c>
      <c r="AH230" t="s">
        <v>3096</v>
      </c>
      <c r="AI230" t="s">
        <v>3097</v>
      </c>
      <c r="AJ230" t="s">
        <v>3098</v>
      </c>
      <c r="AK230" t="s">
        <v>81</v>
      </c>
      <c r="AL230" t="s">
        <v>467</v>
      </c>
      <c r="AM230" s="455">
        <v>31</v>
      </c>
      <c r="AN230" s="455">
        <v>31</v>
      </c>
      <c r="AO230" t="s">
        <v>77</v>
      </c>
      <c r="AP230" t="s">
        <v>105</v>
      </c>
      <c r="AQ230" t="s">
        <v>131</v>
      </c>
      <c r="AR230" t="s">
        <v>132</v>
      </c>
      <c r="AS230" t="s">
        <v>133</v>
      </c>
      <c r="AT230" t="s">
        <v>81</v>
      </c>
      <c r="AU230" t="s">
        <v>101</v>
      </c>
      <c r="AV230" t="s">
        <v>81</v>
      </c>
      <c r="AW230" t="s">
        <v>102</v>
      </c>
      <c r="AX230" t="s">
        <v>103</v>
      </c>
      <c r="AY230" t="s">
        <v>214</v>
      </c>
      <c r="AZ230" t="s">
        <v>214</v>
      </c>
      <c r="BA230" t="s">
        <v>213</v>
      </c>
      <c r="BB230" t="s">
        <v>96</v>
      </c>
      <c r="BC230" t="s">
        <v>81</v>
      </c>
      <c r="BD230" t="s">
        <v>81</v>
      </c>
      <c r="BE230" t="s">
        <v>81</v>
      </c>
      <c r="BF230" t="s">
        <v>81</v>
      </c>
      <c r="BG230" t="s">
        <v>1942</v>
      </c>
      <c r="BH230" t="s">
        <v>2446</v>
      </c>
      <c r="BI230" t="s">
        <v>81</v>
      </c>
      <c r="BJ230" t="s">
        <v>81</v>
      </c>
      <c r="BK230" t="s">
        <v>81</v>
      </c>
      <c r="BL230" t="s">
        <v>81</v>
      </c>
      <c r="BM230" t="s">
        <v>81</v>
      </c>
      <c r="BN230" t="s">
        <v>218</v>
      </c>
      <c r="BO230" t="s">
        <v>111</v>
      </c>
      <c r="BP230" t="s">
        <v>112</v>
      </c>
      <c r="BQ230" t="s">
        <v>468</v>
      </c>
      <c r="BR230" t="s">
        <v>81</v>
      </c>
      <c r="BS230" t="s">
        <v>3099</v>
      </c>
      <c r="BT230" s="394" t="str">
        <f>HYPERLINK("https://www.webofscience.com/wos/woscc/full-record/WOS:000791160500009","View Record in Web of Science")</f>
        <v>View Record in Web of Science</v>
      </c>
      <c r="BU230" t="s">
        <v>81</v>
      </c>
      <c r="BV230" t="s">
        <v>81</v>
      </c>
      <c r="BW230" t="s">
        <v>81</v>
      </c>
      <c r="BX230" t="s">
        <v>116</v>
      </c>
    </row>
    <row r="231" spans="1:76" x14ac:dyDescent="0.25">
      <c r="A231" t="s">
        <v>77</v>
      </c>
      <c r="B231" t="s">
        <v>77</v>
      </c>
      <c r="C231" t="s">
        <v>77</v>
      </c>
      <c r="D231" t="s">
        <v>77</v>
      </c>
      <c r="E231" t="s">
        <v>3100</v>
      </c>
      <c r="F231" t="s">
        <v>3101</v>
      </c>
      <c r="G231" t="s">
        <v>2672</v>
      </c>
      <c r="H231" t="s">
        <v>81</v>
      </c>
      <c r="I231" t="s">
        <v>82</v>
      </c>
      <c r="J231" t="s">
        <v>3102</v>
      </c>
      <c r="K231" t="s">
        <v>3103</v>
      </c>
      <c r="L231" t="s">
        <v>3104</v>
      </c>
      <c r="M231" t="s">
        <v>3105</v>
      </c>
      <c r="N231" t="s">
        <v>3106</v>
      </c>
      <c r="O231" t="s">
        <v>3107</v>
      </c>
      <c r="P231" t="s">
        <v>124</v>
      </c>
      <c r="Q231" t="s">
        <v>87</v>
      </c>
      <c r="R231" t="s">
        <v>81</v>
      </c>
      <c r="S231" t="s">
        <v>81</v>
      </c>
      <c r="T231" t="s">
        <v>81</v>
      </c>
      <c r="U231" t="s">
        <v>81</v>
      </c>
      <c r="V231" t="s">
        <v>3108</v>
      </c>
      <c r="W231" t="s">
        <v>89</v>
      </c>
      <c r="X231" t="s">
        <v>81</v>
      </c>
      <c r="Y231" t="s">
        <v>81</v>
      </c>
      <c r="Z231" t="s">
        <v>90</v>
      </c>
      <c r="AA231" t="s">
        <v>91</v>
      </c>
      <c r="AB231" t="s">
        <v>81</v>
      </c>
      <c r="AC231" t="s">
        <v>81</v>
      </c>
      <c r="AD231" t="s">
        <v>81</v>
      </c>
      <c r="AE231" t="s">
        <v>81</v>
      </c>
      <c r="AF231" t="s">
        <v>81</v>
      </c>
      <c r="AG231" t="s">
        <v>3109</v>
      </c>
      <c r="AH231" t="s">
        <v>81</v>
      </c>
      <c r="AI231" t="s">
        <v>81</v>
      </c>
      <c r="AJ231" t="s">
        <v>81</v>
      </c>
      <c r="AK231" t="s">
        <v>81</v>
      </c>
      <c r="AL231" t="s">
        <v>153</v>
      </c>
      <c r="AM231" s="455">
        <v>4</v>
      </c>
      <c r="AN231" s="455">
        <v>4</v>
      </c>
      <c r="AO231" t="s">
        <v>77</v>
      </c>
      <c r="AP231" t="s">
        <v>135</v>
      </c>
      <c r="AQ231" t="s">
        <v>154</v>
      </c>
      <c r="AR231" t="s">
        <v>155</v>
      </c>
      <c r="AS231" t="s">
        <v>156</v>
      </c>
      <c r="AT231" t="s">
        <v>101</v>
      </c>
      <c r="AU231" t="s">
        <v>81</v>
      </c>
      <c r="AV231" t="s">
        <v>81</v>
      </c>
      <c r="AW231" t="s">
        <v>102</v>
      </c>
      <c r="AX231" t="s">
        <v>103</v>
      </c>
      <c r="AY231" t="s">
        <v>235</v>
      </c>
      <c r="AZ231" t="s">
        <v>235</v>
      </c>
      <c r="BA231" t="s">
        <v>236</v>
      </c>
      <c r="BB231" t="s">
        <v>96</v>
      </c>
      <c r="BC231" t="s">
        <v>81</v>
      </c>
      <c r="BD231" t="s">
        <v>81</v>
      </c>
      <c r="BE231" t="s">
        <v>81</v>
      </c>
      <c r="BF231" t="s">
        <v>81</v>
      </c>
      <c r="BG231" t="s">
        <v>233</v>
      </c>
      <c r="BH231" t="s">
        <v>318</v>
      </c>
      <c r="BI231" t="s">
        <v>81</v>
      </c>
      <c r="BJ231" t="s">
        <v>3110</v>
      </c>
      <c r="BK231" s="395" t="str">
        <f>HYPERLINK("http://dx.doi.org/10.20472/ES.2020.9.1.004","http://dx.doi.org/10.20472/ES.2020.9.1.004")</f>
        <v>http://dx.doi.org/10.20472/ES.2020.9.1.004</v>
      </c>
      <c r="BL231" t="s">
        <v>81</v>
      </c>
      <c r="BM231" t="s">
        <v>81</v>
      </c>
      <c r="BN231" t="s">
        <v>218</v>
      </c>
      <c r="BO231" t="s">
        <v>111</v>
      </c>
      <c r="BP231" t="s">
        <v>112</v>
      </c>
      <c r="BQ231" t="s">
        <v>614</v>
      </c>
      <c r="BR231" t="s">
        <v>81</v>
      </c>
      <c r="BS231" t="s">
        <v>3111</v>
      </c>
      <c r="BT231" s="396" t="str">
        <f>HYPERLINK("https://www.webofscience.com/wos/woscc/full-record/WOS:000543252500004","View Record in Web of Science")</f>
        <v>View Record in Web of Science</v>
      </c>
      <c r="BU231" t="s">
        <v>115</v>
      </c>
      <c r="BV231" t="s">
        <v>81</v>
      </c>
      <c r="BW231" t="s">
        <v>81</v>
      </c>
      <c r="BX231" t="s">
        <v>116</v>
      </c>
    </row>
    <row r="232" spans="1:76" x14ac:dyDescent="0.25">
      <c r="A232" t="s">
        <v>77</v>
      </c>
      <c r="B232" t="s">
        <v>77</v>
      </c>
      <c r="C232" t="s">
        <v>96</v>
      </c>
      <c r="D232" t="s">
        <v>77</v>
      </c>
      <c r="E232" t="s">
        <v>3112</v>
      </c>
      <c r="F232" t="s">
        <v>3113</v>
      </c>
      <c r="G232" t="s">
        <v>3114</v>
      </c>
      <c r="H232" t="s">
        <v>81</v>
      </c>
      <c r="I232" t="s">
        <v>82</v>
      </c>
      <c r="J232" t="s">
        <v>3115</v>
      </c>
      <c r="K232" t="s">
        <v>3116</v>
      </c>
      <c r="L232" t="s">
        <v>81</v>
      </c>
      <c r="M232" t="s">
        <v>81</v>
      </c>
      <c r="N232" t="s">
        <v>81</v>
      </c>
      <c r="O232" t="s">
        <v>3117</v>
      </c>
      <c r="P232" t="s">
        <v>3118</v>
      </c>
      <c r="Q232" t="s">
        <v>87</v>
      </c>
      <c r="R232" t="s">
        <v>81</v>
      </c>
      <c r="S232" t="s">
        <v>81</v>
      </c>
      <c r="T232" t="s">
        <v>81</v>
      </c>
      <c r="U232" t="s">
        <v>81</v>
      </c>
      <c r="V232" t="s">
        <v>3119</v>
      </c>
      <c r="W232" t="s">
        <v>89</v>
      </c>
      <c r="X232" t="s">
        <v>81</v>
      </c>
      <c r="Y232" t="s">
        <v>81</v>
      </c>
      <c r="Z232" t="s">
        <v>90</v>
      </c>
      <c r="AA232" t="s">
        <v>91</v>
      </c>
      <c r="AB232" t="s">
        <v>81</v>
      </c>
      <c r="AC232" t="s">
        <v>81</v>
      </c>
      <c r="AD232" t="s">
        <v>81</v>
      </c>
      <c r="AE232" t="s">
        <v>81</v>
      </c>
      <c r="AF232" t="s">
        <v>81</v>
      </c>
      <c r="AG232" t="s">
        <v>3120</v>
      </c>
      <c r="AH232" t="s">
        <v>3121</v>
      </c>
      <c r="AI232" t="s">
        <v>81</v>
      </c>
      <c r="AJ232" t="s">
        <v>81</v>
      </c>
      <c r="AK232" t="s">
        <v>81</v>
      </c>
      <c r="AL232" t="s">
        <v>686</v>
      </c>
      <c r="AM232" s="455">
        <v>4</v>
      </c>
      <c r="AN232" s="455">
        <v>4</v>
      </c>
      <c r="AO232" t="s">
        <v>77</v>
      </c>
      <c r="AP232" t="s">
        <v>218</v>
      </c>
      <c r="AQ232" t="s">
        <v>154</v>
      </c>
      <c r="AR232" t="s">
        <v>155</v>
      </c>
      <c r="AS232" t="s">
        <v>156</v>
      </c>
      <c r="AT232" t="s">
        <v>101</v>
      </c>
      <c r="AU232" t="s">
        <v>81</v>
      </c>
      <c r="AV232" t="s">
        <v>81</v>
      </c>
      <c r="AW232" t="s">
        <v>102</v>
      </c>
      <c r="AX232" t="s">
        <v>103</v>
      </c>
      <c r="AY232" t="s">
        <v>235</v>
      </c>
      <c r="AZ232" t="s">
        <v>235</v>
      </c>
      <c r="BA232" t="s">
        <v>236</v>
      </c>
      <c r="BB232" t="s">
        <v>96</v>
      </c>
      <c r="BC232" t="s">
        <v>81</v>
      </c>
      <c r="BD232" t="s">
        <v>81</v>
      </c>
      <c r="BE232" t="s">
        <v>81</v>
      </c>
      <c r="BF232" t="s">
        <v>81</v>
      </c>
      <c r="BG232" t="s">
        <v>3122</v>
      </c>
      <c r="BH232" t="s">
        <v>3052</v>
      </c>
      <c r="BI232" t="s">
        <v>81</v>
      </c>
      <c r="BJ232" t="s">
        <v>3123</v>
      </c>
      <c r="BK232" s="397" t="str">
        <f>HYPERLINK("http://dx.doi.org/10.20472/ES.2020.9.1.010","http://dx.doi.org/10.20472/ES.2020.9.1.010")</f>
        <v>http://dx.doi.org/10.20472/ES.2020.9.1.010</v>
      </c>
      <c r="BL232" t="s">
        <v>81</v>
      </c>
      <c r="BM232" t="s">
        <v>81</v>
      </c>
      <c r="BN232" t="s">
        <v>172</v>
      </c>
      <c r="BO232" t="s">
        <v>111</v>
      </c>
      <c r="BP232" t="s">
        <v>112</v>
      </c>
      <c r="BQ232" t="s">
        <v>614</v>
      </c>
      <c r="BR232" t="s">
        <v>81</v>
      </c>
      <c r="BS232" t="s">
        <v>3124</v>
      </c>
      <c r="BT232" s="398" t="str">
        <f>HYPERLINK("https://www.webofscience.com/wos/woscc/full-record/WOS:000543252500010","View Record in Web of Science")</f>
        <v>View Record in Web of Science</v>
      </c>
      <c r="BU232" t="s">
        <v>115</v>
      </c>
      <c r="BV232" t="s">
        <v>81</v>
      </c>
      <c r="BW232" t="s">
        <v>81</v>
      </c>
      <c r="BX232" t="s">
        <v>116</v>
      </c>
    </row>
    <row r="233" spans="1:76" x14ac:dyDescent="0.25">
      <c r="A233" t="s">
        <v>77</v>
      </c>
      <c r="B233" t="s">
        <v>77</v>
      </c>
      <c r="C233" t="s">
        <v>77</v>
      </c>
      <c r="D233" t="s">
        <v>77</v>
      </c>
      <c r="E233" t="s">
        <v>3125</v>
      </c>
      <c r="F233" t="s">
        <v>3126</v>
      </c>
      <c r="G233" t="s">
        <v>3127</v>
      </c>
      <c r="H233" t="s">
        <v>81</v>
      </c>
      <c r="I233" t="s">
        <v>82</v>
      </c>
      <c r="J233" t="s">
        <v>3128</v>
      </c>
      <c r="K233" t="s">
        <v>3129</v>
      </c>
      <c r="L233" t="s">
        <v>81</v>
      </c>
      <c r="M233" t="s">
        <v>81</v>
      </c>
      <c r="N233" t="s">
        <v>81</v>
      </c>
      <c r="O233" t="s">
        <v>3130</v>
      </c>
      <c r="P233" t="s">
        <v>3131</v>
      </c>
      <c r="Q233" t="s">
        <v>87</v>
      </c>
      <c r="R233" t="s">
        <v>81</v>
      </c>
      <c r="S233" t="s">
        <v>81</v>
      </c>
      <c r="T233" t="s">
        <v>81</v>
      </c>
      <c r="U233" t="s">
        <v>81</v>
      </c>
      <c r="V233" t="s">
        <v>3132</v>
      </c>
      <c r="W233" t="s">
        <v>89</v>
      </c>
      <c r="X233" t="s">
        <v>81</v>
      </c>
      <c r="Y233" t="s">
        <v>81</v>
      </c>
      <c r="Z233" t="s">
        <v>90</v>
      </c>
      <c r="AA233" t="s">
        <v>91</v>
      </c>
      <c r="AB233" t="s">
        <v>81</v>
      </c>
      <c r="AC233" t="s">
        <v>81</v>
      </c>
      <c r="AD233" t="s">
        <v>81</v>
      </c>
      <c r="AE233" t="s">
        <v>81</v>
      </c>
      <c r="AF233" t="s">
        <v>81</v>
      </c>
      <c r="AG233" t="s">
        <v>3133</v>
      </c>
      <c r="AH233" t="s">
        <v>3134</v>
      </c>
      <c r="AI233" t="s">
        <v>3135</v>
      </c>
      <c r="AJ233" t="s">
        <v>3136</v>
      </c>
      <c r="AK233" t="s">
        <v>81</v>
      </c>
      <c r="AL233" t="s">
        <v>188</v>
      </c>
      <c r="AM233" s="455">
        <v>3</v>
      </c>
      <c r="AN233" s="455">
        <v>3</v>
      </c>
      <c r="AO233" t="s">
        <v>77</v>
      </c>
      <c r="AP233" t="s">
        <v>543</v>
      </c>
      <c r="AQ233" t="s">
        <v>154</v>
      </c>
      <c r="AR233" t="s">
        <v>155</v>
      </c>
      <c r="AS233" t="s">
        <v>156</v>
      </c>
      <c r="AT233" t="s">
        <v>101</v>
      </c>
      <c r="AU233" t="s">
        <v>81</v>
      </c>
      <c r="AV233" t="s">
        <v>81</v>
      </c>
      <c r="AW233" t="s">
        <v>102</v>
      </c>
      <c r="AX233" t="s">
        <v>103</v>
      </c>
      <c r="AY233" t="s">
        <v>509</v>
      </c>
      <c r="AZ233" t="s">
        <v>509</v>
      </c>
      <c r="BA233" t="s">
        <v>285</v>
      </c>
      <c r="BB233" t="s">
        <v>106</v>
      </c>
      <c r="BC233" t="s">
        <v>81</v>
      </c>
      <c r="BD233" t="s">
        <v>81</v>
      </c>
      <c r="BE233" t="s">
        <v>81</v>
      </c>
      <c r="BF233" t="s">
        <v>81</v>
      </c>
      <c r="BG233" t="s">
        <v>813</v>
      </c>
      <c r="BH233" t="s">
        <v>3137</v>
      </c>
      <c r="BI233" t="s">
        <v>81</v>
      </c>
      <c r="BJ233" t="s">
        <v>3138</v>
      </c>
      <c r="BK233" s="399" t="str">
        <f>HYPERLINK("http://dx.doi.org/10.20472/ES.2019.8.2.006","http://dx.doi.org/10.20472/ES.2019.8.2.006")</f>
        <v>http://dx.doi.org/10.20472/ES.2019.8.2.006</v>
      </c>
      <c r="BL233" t="s">
        <v>81</v>
      </c>
      <c r="BM233" t="s">
        <v>81</v>
      </c>
      <c r="BN233" t="s">
        <v>567</v>
      </c>
      <c r="BO233" t="s">
        <v>111</v>
      </c>
      <c r="BP233" t="s">
        <v>112</v>
      </c>
      <c r="BQ233" t="s">
        <v>627</v>
      </c>
      <c r="BR233" t="s">
        <v>81</v>
      </c>
      <c r="BS233" t="s">
        <v>3139</v>
      </c>
      <c r="BT233" s="400" t="str">
        <f>HYPERLINK("https://www.webofscience.com/wos/woscc/full-record/WOS:000503977600006","View Record in Web of Science")</f>
        <v>View Record in Web of Science</v>
      </c>
      <c r="BU233" t="s">
        <v>115</v>
      </c>
      <c r="BV233" t="s">
        <v>81</v>
      </c>
      <c r="BW233" t="s">
        <v>81</v>
      </c>
      <c r="BX233" t="s">
        <v>116</v>
      </c>
    </row>
    <row r="234" spans="1:76" x14ac:dyDescent="0.25">
      <c r="A234" t="s">
        <v>77</v>
      </c>
      <c r="B234" t="s">
        <v>77</v>
      </c>
      <c r="C234" t="s">
        <v>77</v>
      </c>
      <c r="D234" t="s">
        <v>77</v>
      </c>
      <c r="E234" t="s">
        <v>3140</v>
      </c>
      <c r="F234" t="s">
        <v>3141</v>
      </c>
      <c r="G234" t="s">
        <v>3142</v>
      </c>
      <c r="H234" t="s">
        <v>81</v>
      </c>
      <c r="I234" t="s">
        <v>82</v>
      </c>
      <c r="J234" t="s">
        <v>3143</v>
      </c>
      <c r="K234" t="s">
        <v>3144</v>
      </c>
      <c r="L234" t="s">
        <v>81</v>
      </c>
      <c r="M234" t="s">
        <v>81</v>
      </c>
      <c r="N234" t="s">
        <v>81</v>
      </c>
      <c r="O234" t="s">
        <v>3145</v>
      </c>
      <c r="P234" t="s">
        <v>3146</v>
      </c>
      <c r="Q234" t="s">
        <v>87</v>
      </c>
      <c r="R234" t="s">
        <v>81</v>
      </c>
      <c r="S234" t="s">
        <v>81</v>
      </c>
      <c r="T234" t="s">
        <v>81</v>
      </c>
      <c r="U234" t="s">
        <v>81</v>
      </c>
      <c r="V234" t="s">
        <v>3147</v>
      </c>
      <c r="W234" t="s">
        <v>89</v>
      </c>
      <c r="X234" t="s">
        <v>81</v>
      </c>
      <c r="Y234" t="s">
        <v>81</v>
      </c>
      <c r="Z234" t="s">
        <v>90</v>
      </c>
      <c r="AA234" t="s">
        <v>91</v>
      </c>
      <c r="AB234" t="s">
        <v>81</v>
      </c>
      <c r="AC234" t="s">
        <v>81</v>
      </c>
      <c r="AD234" t="s">
        <v>81</v>
      </c>
      <c r="AE234" t="s">
        <v>81</v>
      </c>
      <c r="AF234" t="s">
        <v>81</v>
      </c>
      <c r="AG234" t="s">
        <v>3148</v>
      </c>
      <c r="AH234" t="s">
        <v>81</v>
      </c>
      <c r="AI234" t="s">
        <v>81</v>
      </c>
      <c r="AJ234" t="s">
        <v>81</v>
      </c>
      <c r="AK234" t="s">
        <v>81</v>
      </c>
      <c r="AL234" t="s">
        <v>543</v>
      </c>
      <c r="AM234" s="455">
        <v>1</v>
      </c>
      <c r="AN234" s="455">
        <v>2</v>
      </c>
      <c r="AO234" t="s">
        <v>77</v>
      </c>
      <c r="AP234" t="s">
        <v>96</v>
      </c>
      <c r="AQ234" t="s">
        <v>154</v>
      </c>
      <c r="AR234" t="s">
        <v>155</v>
      </c>
      <c r="AS234" t="s">
        <v>156</v>
      </c>
      <c r="AT234" t="s">
        <v>101</v>
      </c>
      <c r="AU234" t="s">
        <v>81</v>
      </c>
      <c r="AV234" t="s">
        <v>81</v>
      </c>
      <c r="AW234" t="s">
        <v>102</v>
      </c>
      <c r="AX234" t="s">
        <v>103</v>
      </c>
      <c r="AY234" t="s">
        <v>134</v>
      </c>
      <c r="AZ234" t="s">
        <v>134</v>
      </c>
      <c r="BA234" t="s">
        <v>135</v>
      </c>
      <c r="BB234" t="s">
        <v>106</v>
      </c>
      <c r="BC234" t="s">
        <v>81</v>
      </c>
      <c r="BD234" t="s">
        <v>81</v>
      </c>
      <c r="BE234" t="s">
        <v>81</v>
      </c>
      <c r="BF234" t="s">
        <v>81</v>
      </c>
      <c r="BG234" t="s">
        <v>96</v>
      </c>
      <c r="BH234" t="s">
        <v>236</v>
      </c>
      <c r="BI234" t="s">
        <v>81</v>
      </c>
      <c r="BJ234" t="s">
        <v>3149</v>
      </c>
      <c r="BK234" s="401" t="str">
        <f>HYPERLINK("http://dx.doi.org/10.20472/ES.2015.4.2.001","http://dx.doi.org/10.20472/ES.2015.4.2.001")</f>
        <v>http://dx.doi.org/10.20472/ES.2015.4.2.001</v>
      </c>
      <c r="BL234" t="s">
        <v>81</v>
      </c>
      <c r="BM234" t="s">
        <v>81</v>
      </c>
      <c r="BN234" t="s">
        <v>236</v>
      </c>
      <c r="BO234" t="s">
        <v>111</v>
      </c>
      <c r="BP234" t="s">
        <v>112</v>
      </c>
      <c r="BQ234" t="s">
        <v>139</v>
      </c>
      <c r="BR234" t="s">
        <v>81</v>
      </c>
      <c r="BS234" t="s">
        <v>3150</v>
      </c>
      <c r="BT234" s="402" t="str">
        <f>HYPERLINK("https://www.webofscience.com/wos/woscc/full-record/WOS:000218863600001","View Record in Web of Science")</f>
        <v>View Record in Web of Science</v>
      </c>
      <c r="BU234" t="s">
        <v>141</v>
      </c>
      <c r="BV234" t="s">
        <v>81</v>
      </c>
      <c r="BW234" t="s">
        <v>81</v>
      </c>
      <c r="BX234" t="s">
        <v>116</v>
      </c>
    </row>
    <row r="235" spans="1:76" x14ac:dyDescent="0.25">
      <c r="A235" t="s">
        <v>77</v>
      </c>
      <c r="B235" t="s">
        <v>77</v>
      </c>
      <c r="C235" t="s">
        <v>77</v>
      </c>
      <c r="D235" t="s">
        <v>77</v>
      </c>
      <c r="E235" t="s">
        <v>3151</v>
      </c>
      <c r="F235" t="s">
        <v>3152</v>
      </c>
      <c r="G235" t="s">
        <v>3153</v>
      </c>
      <c r="H235" t="s">
        <v>81</v>
      </c>
      <c r="I235" t="s">
        <v>82</v>
      </c>
      <c r="J235" t="s">
        <v>3154</v>
      </c>
      <c r="K235" t="s">
        <v>3155</v>
      </c>
      <c r="L235" t="s">
        <v>81</v>
      </c>
      <c r="M235" t="s">
        <v>81</v>
      </c>
      <c r="N235" t="s">
        <v>81</v>
      </c>
      <c r="O235" t="s">
        <v>3156</v>
      </c>
      <c r="P235" t="s">
        <v>3157</v>
      </c>
      <c r="Q235" t="s">
        <v>87</v>
      </c>
      <c r="R235" t="s">
        <v>81</v>
      </c>
      <c r="S235" t="s">
        <v>81</v>
      </c>
      <c r="T235" t="s">
        <v>81</v>
      </c>
      <c r="U235" t="s">
        <v>81</v>
      </c>
      <c r="V235" t="s">
        <v>3158</v>
      </c>
      <c r="W235" t="s">
        <v>89</v>
      </c>
      <c r="X235" t="s">
        <v>81</v>
      </c>
      <c r="Y235" t="s">
        <v>81</v>
      </c>
      <c r="Z235" t="s">
        <v>90</v>
      </c>
      <c r="AA235" t="s">
        <v>91</v>
      </c>
      <c r="AB235" t="s">
        <v>81</v>
      </c>
      <c r="AC235" t="s">
        <v>81</v>
      </c>
      <c r="AD235" t="s">
        <v>81</v>
      </c>
      <c r="AE235" t="s">
        <v>81</v>
      </c>
      <c r="AF235" t="s">
        <v>81</v>
      </c>
      <c r="AG235" t="s">
        <v>3159</v>
      </c>
      <c r="AH235" t="s">
        <v>81</v>
      </c>
      <c r="AI235" t="s">
        <v>81</v>
      </c>
      <c r="AJ235" t="s">
        <v>81</v>
      </c>
      <c r="AK235" t="s">
        <v>81</v>
      </c>
      <c r="AL235" t="s">
        <v>372</v>
      </c>
      <c r="AM235" s="455">
        <v>2</v>
      </c>
      <c r="AN235" s="455">
        <v>3</v>
      </c>
      <c r="AO235" t="s">
        <v>77</v>
      </c>
      <c r="AP235" t="s">
        <v>77</v>
      </c>
      <c r="AQ235" t="s">
        <v>154</v>
      </c>
      <c r="AR235" t="s">
        <v>155</v>
      </c>
      <c r="AS235" t="s">
        <v>156</v>
      </c>
      <c r="AT235" t="s">
        <v>101</v>
      </c>
      <c r="AU235" t="s">
        <v>81</v>
      </c>
      <c r="AV235" t="s">
        <v>81</v>
      </c>
      <c r="AW235" t="s">
        <v>102</v>
      </c>
      <c r="AX235" t="s">
        <v>103</v>
      </c>
      <c r="AY235" t="s">
        <v>397</v>
      </c>
      <c r="AZ235" t="s">
        <v>397</v>
      </c>
      <c r="BA235" t="s">
        <v>106</v>
      </c>
      <c r="BB235" t="s">
        <v>117</v>
      </c>
      <c r="BC235" t="s">
        <v>81</v>
      </c>
      <c r="BD235" t="s">
        <v>81</v>
      </c>
      <c r="BE235" t="s">
        <v>81</v>
      </c>
      <c r="BF235" t="s">
        <v>81</v>
      </c>
      <c r="BG235" t="s">
        <v>1838</v>
      </c>
      <c r="BH235" t="s">
        <v>3160</v>
      </c>
      <c r="BI235" t="s">
        <v>81</v>
      </c>
      <c r="BJ235" t="s">
        <v>81</v>
      </c>
      <c r="BK235" t="s">
        <v>81</v>
      </c>
      <c r="BL235" t="s">
        <v>81</v>
      </c>
      <c r="BM235" t="s">
        <v>81</v>
      </c>
      <c r="BN235" t="s">
        <v>153</v>
      </c>
      <c r="BO235" t="s">
        <v>111</v>
      </c>
      <c r="BP235" t="s">
        <v>112</v>
      </c>
      <c r="BQ235" t="s">
        <v>716</v>
      </c>
      <c r="BR235" t="s">
        <v>81</v>
      </c>
      <c r="BS235" t="s">
        <v>3161</v>
      </c>
      <c r="BT235" s="403" t="str">
        <f>HYPERLINK("https://www.webofscience.com/wos/woscc/full-record/WOS:000218855100005","View Record in Web of Science")</f>
        <v>View Record in Web of Science</v>
      </c>
      <c r="BU235" t="s">
        <v>81</v>
      </c>
      <c r="BV235" t="s">
        <v>81</v>
      </c>
      <c r="BW235" t="s">
        <v>81</v>
      </c>
      <c r="BX235" t="s">
        <v>116</v>
      </c>
    </row>
    <row r="236" spans="1:76" x14ac:dyDescent="0.25">
      <c r="A236" t="s">
        <v>77</v>
      </c>
      <c r="B236" t="s">
        <v>77</v>
      </c>
      <c r="C236" t="s">
        <v>77</v>
      </c>
      <c r="D236" t="s">
        <v>77</v>
      </c>
      <c r="E236" t="s">
        <v>3162</v>
      </c>
      <c r="F236" t="s">
        <v>3163</v>
      </c>
      <c r="G236" t="s">
        <v>3164</v>
      </c>
      <c r="H236" t="s">
        <v>81</v>
      </c>
      <c r="I236" t="s">
        <v>82</v>
      </c>
      <c r="J236" t="s">
        <v>3165</v>
      </c>
      <c r="K236" t="s">
        <v>81</v>
      </c>
      <c r="L236" t="s">
        <v>3166</v>
      </c>
      <c r="M236" t="s">
        <v>3167</v>
      </c>
      <c r="N236" t="s">
        <v>3168</v>
      </c>
      <c r="O236" t="s">
        <v>3169</v>
      </c>
      <c r="P236" t="s">
        <v>1004</v>
      </c>
      <c r="Q236" t="s">
        <v>87</v>
      </c>
      <c r="R236" t="s">
        <v>81</v>
      </c>
      <c r="S236" t="s">
        <v>81</v>
      </c>
      <c r="T236" t="s">
        <v>81</v>
      </c>
      <c r="U236" t="s">
        <v>81</v>
      </c>
      <c r="V236" t="s">
        <v>3170</v>
      </c>
      <c r="W236" t="s">
        <v>89</v>
      </c>
      <c r="X236" t="s">
        <v>81</v>
      </c>
      <c r="Y236" t="s">
        <v>81</v>
      </c>
      <c r="Z236" t="s">
        <v>90</v>
      </c>
      <c r="AA236" t="s">
        <v>91</v>
      </c>
      <c r="AB236" t="s">
        <v>81</v>
      </c>
      <c r="AC236" t="s">
        <v>81</v>
      </c>
      <c r="AD236" t="s">
        <v>81</v>
      </c>
      <c r="AE236" t="s">
        <v>81</v>
      </c>
      <c r="AF236" t="s">
        <v>81</v>
      </c>
      <c r="AG236" t="s">
        <v>3171</v>
      </c>
      <c r="AH236" t="s">
        <v>3172</v>
      </c>
      <c r="AI236" t="s">
        <v>3173</v>
      </c>
      <c r="AJ236" t="s">
        <v>3174</v>
      </c>
      <c r="AK236" t="s">
        <v>81</v>
      </c>
      <c r="AL236" t="s">
        <v>583</v>
      </c>
      <c r="AM236" s="455">
        <v>5</v>
      </c>
      <c r="AN236" s="455">
        <v>11</v>
      </c>
      <c r="AO236" t="s">
        <v>77</v>
      </c>
      <c r="AP236" t="s">
        <v>96</v>
      </c>
      <c r="AQ236" t="s">
        <v>154</v>
      </c>
      <c r="AR236" t="s">
        <v>155</v>
      </c>
      <c r="AS236" t="s">
        <v>156</v>
      </c>
      <c r="AT236" t="s">
        <v>101</v>
      </c>
      <c r="AU236" t="s">
        <v>81</v>
      </c>
      <c r="AV236" t="s">
        <v>81</v>
      </c>
      <c r="AW236" t="s">
        <v>102</v>
      </c>
      <c r="AX236" t="s">
        <v>103</v>
      </c>
      <c r="AY236" t="s">
        <v>397</v>
      </c>
      <c r="AZ236" t="s">
        <v>397</v>
      </c>
      <c r="BA236" t="s">
        <v>106</v>
      </c>
      <c r="BB236" t="s">
        <v>96</v>
      </c>
      <c r="BC236" t="s">
        <v>81</v>
      </c>
      <c r="BD236" t="s">
        <v>81</v>
      </c>
      <c r="BE236" t="s">
        <v>81</v>
      </c>
      <c r="BF236" t="s">
        <v>81</v>
      </c>
      <c r="BG236" t="s">
        <v>527</v>
      </c>
      <c r="BH236" t="s">
        <v>1704</v>
      </c>
      <c r="BI236" t="s">
        <v>81</v>
      </c>
      <c r="BJ236" t="s">
        <v>81</v>
      </c>
      <c r="BK236" t="s">
        <v>81</v>
      </c>
      <c r="BL236" t="s">
        <v>81</v>
      </c>
      <c r="BM236" t="s">
        <v>81</v>
      </c>
      <c r="BN236" t="s">
        <v>127</v>
      </c>
      <c r="BO236" t="s">
        <v>111</v>
      </c>
      <c r="BP236" t="s">
        <v>112</v>
      </c>
      <c r="BQ236" t="s">
        <v>400</v>
      </c>
      <c r="BR236" t="s">
        <v>81</v>
      </c>
      <c r="BS236" t="s">
        <v>3175</v>
      </c>
      <c r="BT236" s="404" t="str">
        <f>HYPERLINK("https://www.webofscience.com/wos/woscc/full-record/WOS:000218850100003","View Record in Web of Science")</f>
        <v>View Record in Web of Science</v>
      </c>
      <c r="BU236" t="s">
        <v>81</v>
      </c>
      <c r="BV236" t="s">
        <v>81</v>
      </c>
      <c r="BW236" t="s">
        <v>81</v>
      </c>
      <c r="BX236" t="s">
        <v>116</v>
      </c>
    </row>
    <row r="237" spans="1:76" x14ac:dyDescent="0.25">
      <c r="A237" t="s">
        <v>77</v>
      </c>
      <c r="B237" t="s">
        <v>77</v>
      </c>
      <c r="C237" t="s">
        <v>77</v>
      </c>
      <c r="D237" t="s">
        <v>77</v>
      </c>
      <c r="E237" t="s">
        <v>3176</v>
      </c>
      <c r="F237" t="s">
        <v>3177</v>
      </c>
      <c r="G237" t="s">
        <v>3178</v>
      </c>
      <c r="H237" t="s">
        <v>81</v>
      </c>
      <c r="I237" t="s">
        <v>82</v>
      </c>
      <c r="J237" t="s">
        <v>3179</v>
      </c>
      <c r="K237" t="s">
        <v>81</v>
      </c>
      <c r="L237" t="s">
        <v>81</v>
      </c>
      <c r="M237" t="s">
        <v>81</v>
      </c>
      <c r="N237" t="s">
        <v>81</v>
      </c>
      <c r="O237" t="s">
        <v>3180</v>
      </c>
      <c r="P237" t="s">
        <v>3181</v>
      </c>
      <c r="Q237" t="s">
        <v>87</v>
      </c>
      <c r="R237" t="s">
        <v>81</v>
      </c>
      <c r="S237" t="s">
        <v>81</v>
      </c>
      <c r="T237" t="s">
        <v>81</v>
      </c>
      <c r="U237" t="s">
        <v>81</v>
      </c>
      <c r="V237" t="s">
        <v>3182</v>
      </c>
      <c r="W237" t="s">
        <v>89</v>
      </c>
      <c r="X237" t="s">
        <v>81</v>
      </c>
      <c r="Y237" t="s">
        <v>81</v>
      </c>
      <c r="Z237" t="s">
        <v>90</v>
      </c>
      <c r="AA237" t="s">
        <v>91</v>
      </c>
      <c r="AB237" t="s">
        <v>81</v>
      </c>
      <c r="AC237" t="s">
        <v>81</v>
      </c>
      <c r="AD237" t="s">
        <v>81</v>
      </c>
      <c r="AE237" t="s">
        <v>81</v>
      </c>
      <c r="AF237" t="s">
        <v>81</v>
      </c>
      <c r="AG237" t="s">
        <v>3183</v>
      </c>
      <c r="AH237" t="s">
        <v>81</v>
      </c>
      <c r="AI237" t="s">
        <v>81</v>
      </c>
      <c r="AJ237" t="s">
        <v>81</v>
      </c>
      <c r="AK237" t="s">
        <v>81</v>
      </c>
      <c r="AL237" t="s">
        <v>172</v>
      </c>
      <c r="AM237" s="455">
        <v>0</v>
      </c>
      <c r="AN237" s="455">
        <v>0</v>
      </c>
      <c r="AO237" t="s">
        <v>77</v>
      </c>
      <c r="AP237" t="s">
        <v>77</v>
      </c>
      <c r="AQ237" t="s">
        <v>154</v>
      </c>
      <c r="AR237" t="s">
        <v>155</v>
      </c>
      <c r="AS237" t="s">
        <v>156</v>
      </c>
      <c r="AT237" t="s">
        <v>101</v>
      </c>
      <c r="AU237" t="s">
        <v>81</v>
      </c>
      <c r="AV237" t="s">
        <v>81</v>
      </c>
      <c r="AW237" t="s">
        <v>102</v>
      </c>
      <c r="AX237" t="s">
        <v>103</v>
      </c>
      <c r="AY237" t="s">
        <v>397</v>
      </c>
      <c r="AZ237" t="s">
        <v>397</v>
      </c>
      <c r="BA237" t="s">
        <v>106</v>
      </c>
      <c r="BB237" t="s">
        <v>117</v>
      </c>
      <c r="BC237" t="s">
        <v>81</v>
      </c>
      <c r="BD237" t="s">
        <v>81</v>
      </c>
      <c r="BE237" t="s">
        <v>81</v>
      </c>
      <c r="BF237" t="s">
        <v>81</v>
      </c>
      <c r="BG237" t="s">
        <v>939</v>
      </c>
      <c r="BH237" t="s">
        <v>1507</v>
      </c>
      <c r="BI237" t="s">
        <v>81</v>
      </c>
      <c r="BJ237" t="s">
        <v>81</v>
      </c>
      <c r="BK237" t="s">
        <v>81</v>
      </c>
      <c r="BL237" t="s">
        <v>81</v>
      </c>
      <c r="BM237" t="s">
        <v>81</v>
      </c>
      <c r="BN237" t="s">
        <v>136</v>
      </c>
      <c r="BO237" t="s">
        <v>111</v>
      </c>
      <c r="BP237" t="s">
        <v>112</v>
      </c>
      <c r="BQ237" t="s">
        <v>716</v>
      </c>
      <c r="BR237" t="s">
        <v>81</v>
      </c>
      <c r="BS237" t="s">
        <v>3184</v>
      </c>
      <c r="BT237" s="405" t="str">
        <f>HYPERLINK("https://www.webofscience.com/wos/woscc/full-record/WOS:000218855100006","View Record in Web of Science")</f>
        <v>View Record in Web of Science</v>
      </c>
      <c r="BU237" t="s">
        <v>81</v>
      </c>
      <c r="BV237" t="s">
        <v>81</v>
      </c>
      <c r="BW237" t="s">
        <v>81</v>
      </c>
      <c r="BX237" t="s">
        <v>116</v>
      </c>
    </row>
    <row r="238" spans="1:76" x14ac:dyDescent="0.25">
      <c r="A238" t="s">
        <v>77</v>
      </c>
      <c r="B238" t="s">
        <v>77</v>
      </c>
      <c r="C238" t="s">
        <v>77</v>
      </c>
      <c r="D238" t="s">
        <v>77</v>
      </c>
      <c r="E238" t="s">
        <v>3185</v>
      </c>
      <c r="F238" t="s">
        <v>3186</v>
      </c>
      <c r="G238" t="s">
        <v>3187</v>
      </c>
      <c r="H238" t="s">
        <v>81</v>
      </c>
      <c r="I238" t="s">
        <v>82</v>
      </c>
      <c r="J238" t="s">
        <v>3188</v>
      </c>
      <c r="K238" t="s">
        <v>81</v>
      </c>
      <c r="L238" t="s">
        <v>81</v>
      </c>
      <c r="M238" t="s">
        <v>81</v>
      </c>
      <c r="N238" t="s">
        <v>81</v>
      </c>
      <c r="O238" t="s">
        <v>3189</v>
      </c>
      <c r="P238" t="s">
        <v>3190</v>
      </c>
      <c r="Q238" t="s">
        <v>87</v>
      </c>
      <c r="R238" t="s">
        <v>81</v>
      </c>
      <c r="S238" t="s">
        <v>81</v>
      </c>
      <c r="T238" t="s">
        <v>81</v>
      </c>
      <c r="U238" t="s">
        <v>81</v>
      </c>
      <c r="V238" t="s">
        <v>3191</v>
      </c>
      <c r="W238" t="s">
        <v>89</v>
      </c>
      <c r="X238" t="s">
        <v>81</v>
      </c>
      <c r="Y238" t="s">
        <v>81</v>
      </c>
      <c r="Z238" t="s">
        <v>90</v>
      </c>
      <c r="AA238" t="s">
        <v>91</v>
      </c>
      <c r="AB238" t="s">
        <v>81</v>
      </c>
      <c r="AC238" t="s">
        <v>81</v>
      </c>
      <c r="AD238" t="s">
        <v>81</v>
      </c>
      <c r="AE238" t="s">
        <v>81</v>
      </c>
      <c r="AF238" t="s">
        <v>81</v>
      </c>
      <c r="AG238" t="s">
        <v>3192</v>
      </c>
      <c r="AH238" t="s">
        <v>81</v>
      </c>
      <c r="AI238" t="s">
        <v>3193</v>
      </c>
      <c r="AJ238" t="s">
        <v>3194</v>
      </c>
      <c r="AK238" t="s">
        <v>81</v>
      </c>
      <c r="AL238" t="s">
        <v>168</v>
      </c>
      <c r="AM238" s="455">
        <v>1</v>
      </c>
      <c r="AN238" s="455">
        <v>1</v>
      </c>
      <c r="AO238" t="s">
        <v>77</v>
      </c>
      <c r="AP238" t="s">
        <v>77</v>
      </c>
      <c r="AQ238" t="s">
        <v>154</v>
      </c>
      <c r="AR238" t="s">
        <v>155</v>
      </c>
      <c r="AS238" t="s">
        <v>156</v>
      </c>
      <c r="AT238" t="s">
        <v>101</v>
      </c>
      <c r="AU238" t="s">
        <v>81</v>
      </c>
      <c r="AV238" t="s">
        <v>81</v>
      </c>
      <c r="AW238" t="s">
        <v>102</v>
      </c>
      <c r="AX238" t="s">
        <v>103</v>
      </c>
      <c r="AY238" t="s">
        <v>397</v>
      </c>
      <c r="AZ238" t="s">
        <v>397</v>
      </c>
      <c r="BA238" t="s">
        <v>106</v>
      </c>
      <c r="BB238" t="s">
        <v>106</v>
      </c>
      <c r="BC238" t="s">
        <v>81</v>
      </c>
      <c r="BD238" t="s">
        <v>81</v>
      </c>
      <c r="BE238" t="s">
        <v>81</v>
      </c>
      <c r="BF238" t="s">
        <v>81</v>
      </c>
      <c r="BG238" t="s">
        <v>254</v>
      </c>
      <c r="BH238" t="s">
        <v>685</v>
      </c>
      <c r="BI238" t="s">
        <v>81</v>
      </c>
      <c r="BJ238" t="s">
        <v>81</v>
      </c>
      <c r="BK238" t="s">
        <v>81</v>
      </c>
      <c r="BL238" t="s">
        <v>81</v>
      </c>
      <c r="BM238" t="s">
        <v>81</v>
      </c>
      <c r="BN238" t="s">
        <v>567</v>
      </c>
      <c r="BO238" t="s">
        <v>111</v>
      </c>
      <c r="BP238" t="s">
        <v>112</v>
      </c>
      <c r="BQ238" t="s">
        <v>568</v>
      </c>
      <c r="BR238" t="s">
        <v>81</v>
      </c>
      <c r="BS238" t="s">
        <v>3195</v>
      </c>
      <c r="BT238" s="406" t="str">
        <f>HYPERLINK("https://www.webofscience.com/wos/woscc/full-record/WOS:000218853000005","View Record in Web of Science")</f>
        <v>View Record in Web of Science</v>
      </c>
      <c r="BU238" t="s">
        <v>81</v>
      </c>
      <c r="BV238" t="s">
        <v>81</v>
      </c>
      <c r="BW238" t="s">
        <v>81</v>
      </c>
      <c r="BX238" t="s">
        <v>116</v>
      </c>
    </row>
    <row r="239" spans="1:76" x14ac:dyDescent="0.25">
      <c r="A239" t="s">
        <v>77</v>
      </c>
      <c r="B239" t="s">
        <v>77</v>
      </c>
      <c r="C239" t="s">
        <v>77</v>
      </c>
      <c r="D239" t="s">
        <v>77</v>
      </c>
      <c r="E239" t="s">
        <v>3196</v>
      </c>
      <c r="F239" t="s">
        <v>3197</v>
      </c>
      <c r="G239" t="s">
        <v>3198</v>
      </c>
      <c r="H239" t="s">
        <v>81</v>
      </c>
      <c r="I239" t="s">
        <v>82</v>
      </c>
      <c r="J239" t="s">
        <v>3199</v>
      </c>
      <c r="K239" t="s">
        <v>3200</v>
      </c>
      <c r="L239" t="s">
        <v>81</v>
      </c>
      <c r="M239" t="s">
        <v>81</v>
      </c>
      <c r="N239" t="s">
        <v>81</v>
      </c>
      <c r="O239" t="s">
        <v>3201</v>
      </c>
      <c r="P239" t="s">
        <v>3202</v>
      </c>
      <c r="Q239" t="s">
        <v>87</v>
      </c>
      <c r="R239" t="s">
        <v>81</v>
      </c>
      <c r="S239" t="s">
        <v>81</v>
      </c>
      <c r="T239" t="s">
        <v>81</v>
      </c>
      <c r="U239" t="s">
        <v>81</v>
      </c>
      <c r="V239" t="s">
        <v>3203</v>
      </c>
      <c r="W239" t="s">
        <v>89</v>
      </c>
      <c r="X239" t="s">
        <v>81</v>
      </c>
      <c r="Y239" t="s">
        <v>81</v>
      </c>
      <c r="Z239" t="s">
        <v>90</v>
      </c>
      <c r="AA239" t="s">
        <v>91</v>
      </c>
      <c r="AB239" t="s">
        <v>81</v>
      </c>
      <c r="AC239" t="s">
        <v>81</v>
      </c>
      <c r="AD239" t="s">
        <v>81</v>
      </c>
      <c r="AE239" t="s">
        <v>81</v>
      </c>
      <c r="AF239" t="s">
        <v>81</v>
      </c>
      <c r="AG239" t="s">
        <v>3204</v>
      </c>
      <c r="AH239" t="s">
        <v>3205</v>
      </c>
      <c r="AI239" t="s">
        <v>81</v>
      </c>
      <c r="AJ239" t="s">
        <v>81</v>
      </c>
      <c r="AK239" t="s">
        <v>81</v>
      </c>
      <c r="AL239" t="s">
        <v>651</v>
      </c>
      <c r="AM239" s="455">
        <v>0</v>
      </c>
      <c r="AN239" s="455">
        <v>0</v>
      </c>
      <c r="AO239" t="s">
        <v>117</v>
      </c>
      <c r="AP239" t="s">
        <v>117</v>
      </c>
      <c r="AQ239" t="s">
        <v>98</v>
      </c>
      <c r="AR239" t="s">
        <v>99</v>
      </c>
      <c r="AS239" t="s">
        <v>100</v>
      </c>
      <c r="AT239" t="s">
        <v>81</v>
      </c>
      <c r="AU239" t="s">
        <v>101</v>
      </c>
      <c r="AV239" t="s">
        <v>81</v>
      </c>
      <c r="AW239" t="s">
        <v>102</v>
      </c>
      <c r="AX239" t="s">
        <v>103</v>
      </c>
      <c r="AY239" t="s">
        <v>268</v>
      </c>
      <c r="AZ239" t="s">
        <v>268</v>
      </c>
      <c r="BA239" t="s">
        <v>218</v>
      </c>
      <c r="BB239" t="s">
        <v>96</v>
      </c>
      <c r="BC239" t="s">
        <v>81</v>
      </c>
      <c r="BD239" t="s">
        <v>81</v>
      </c>
      <c r="BE239" t="s">
        <v>81</v>
      </c>
      <c r="BF239" t="s">
        <v>81</v>
      </c>
      <c r="BG239" t="s">
        <v>129</v>
      </c>
      <c r="BH239" t="s">
        <v>3206</v>
      </c>
      <c r="BI239" t="s">
        <v>81</v>
      </c>
      <c r="BJ239" t="s">
        <v>3207</v>
      </c>
      <c r="BK239" s="407" t="str">
        <f>HYPERLINK("http://dx.doi.org/10.31181/ijes1512026217","http://dx.doi.org/10.31181/ijes1512026217")</f>
        <v>http://dx.doi.org/10.31181/ijes1512026217</v>
      </c>
      <c r="BL239" t="s">
        <v>81</v>
      </c>
      <c r="BM239" t="s">
        <v>81</v>
      </c>
      <c r="BN239" t="s">
        <v>137</v>
      </c>
      <c r="BO239" t="s">
        <v>111</v>
      </c>
      <c r="BP239" t="s">
        <v>112</v>
      </c>
      <c r="BQ239" t="s">
        <v>271</v>
      </c>
      <c r="BR239" t="s">
        <v>81</v>
      </c>
      <c r="BS239" t="s">
        <v>3208</v>
      </c>
      <c r="BT239" s="408" t="str">
        <f>HYPERLINK("https://www.webofscience.com/wos/woscc/full-record/WOS:001672652700006","View Record in Web of Science")</f>
        <v>View Record in Web of Science</v>
      </c>
      <c r="BU239" t="s">
        <v>115</v>
      </c>
      <c r="BV239" t="s">
        <v>81</v>
      </c>
      <c r="BW239" t="s">
        <v>81</v>
      </c>
      <c r="BX239" t="s">
        <v>116</v>
      </c>
    </row>
    <row r="240" spans="1:76" x14ac:dyDescent="0.25">
      <c r="A240" t="s">
        <v>77</v>
      </c>
      <c r="B240" t="s">
        <v>77</v>
      </c>
      <c r="C240" t="s">
        <v>77</v>
      </c>
      <c r="D240" t="s">
        <v>77</v>
      </c>
      <c r="E240" t="s">
        <v>3209</v>
      </c>
      <c r="F240" t="s">
        <v>3210</v>
      </c>
      <c r="G240" t="s">
        <v>3211</v>
      </c>
      <c r="H240" t="s">
        <v>81</v>
      </c>
      <c r="I240" t="s">
        <v>82</v>
      </c>
      <c r="J240" t="s">
        <v>3212</v>
      </c>
      <c r="K240" t="s">
        <v>3213</v>
      </c>
      <c r="L240" t="s">
        <v>3214</v>
      </c>
      <c r="M240" t="s">
        <v>3215</v>
      </c>
      <c r="N240" t="s">
        <v>3216</v>
      </c>
      <c r="O240" t="s">
        <v>3217</v>
      </c>
      <c r="P240" t="s">
        <v>81</v>
      </c>
      <c r="Q240" t="s">
        <v>87</v>
      </c>
      <c r="R240" t="s">
        <v>81</v>
      </c>
      <c r="S240" t="s">
        <v>81</v>
      </c>
      <c r="T240" t="s">
        <v>81</v>
      </c>
      <c r="U240" t="s">
        <v>81</v>
      </c>
      <c r="V240" t="s">
        <v>3218</v>
      </c>
      <c r="W240" t="s">
        <v>89</v>
      </c>
      <c r="X240" t="s">
        <v>81</v>
      </c>
      <c r="Y240" t="s">
        <v>81</v>
      </c>
      <c r="Z240" t="s">
        <v>90</v>
      </c>
      <c r="AA240" t="s">
        <v>91</v>
      </c>
      <c r="AB240" t="s">
        <v>81</v>
      </c>
      <c r="AC240" t="s">
        <v>81</v>
      </c>
      <c r="AD240" t="s">
        <v>81</v>
      </c>
      <c r="AE240" t="s">
        <v>81</v>
      </c>
      <c r="AF240" t="s">
        <v>81</v>
      </c>
      <c r="AG240" t="s">
        <v>3219</v>
      </c>
      <c r="AH240" t="s">
        <v>3220</v>
      </c>
      <c r="AI240" t="s">
        <v>3221</v>
      </c>
      <c r="AJ240" t="s">
        <v>3222</v>
      </c>
      <c r="AK240" t="s">
        <v>81</v>
      </c>
      <c r="AL240" t="s">
        <v>481</v>
      </c>
      <c r="AM240" s="455">
        <v>1</v>
      </c>
      <c r="AN240" s="455">
        <v>1</v>
      </c>
      <c r="AO240" t="s">
        <v>106</v>
      </c>
      <c r="AP240" t="s">
        <v>189</v>
      </c>
      <c r="AQ240" t="s">
        <v>98</v>
      </c>
      <c r="AR240" t="s">
        <v>99</v>
      </c>
      <c r="AS240" t="s">
        <v>100</v>
      </c>
      <c r="AT240" t="s">
        <v>81</v>
      </c>
      <c r="AU240" t="s">
        <v>101</v>
      </c>
      <c r="AV240" t="s">
        <v>81</v>
      </c>
      <c r="AW240" t="s">
        <v>102</v>
      </c>
      <c r="AX240" t="s">
        <v>103</v>
      </c>
      <c r="AY240" t="s">
        <v>190</v>
      </c>
      <c r="AZ240" t="s">
        <v>190</v>
      </c>
      <c r="BA240" t="s">
        <v>97</v>
      </c>
      <c r="BB240" t="s">
        <v>96</v>
      </c>
      <c r="BC240" t="s">
        <v>81</v>
      </c>
      <c r="BD240" t="s">
        <v>81</v>
      </c>
      <c r="BE240" t="s">
        <v>81</v>
      </c>
      <c r="BF240" t="s">
        <v>81</v>
      </c>
      <c r="BG240" t="s">
        <v>3223</v>
      </c>
      <c r="BH240" t="s">
        <v>3224</v>
      </c>
      <c r="BI240" t="s">
        <v>81</v>
      </c>
      <c r="BJ240" t="s">
        <v>3225</v>
      </c>
      <c r="BK240" s="409" t="str">
        <f>HYPERLINK("http://dx.doi.org/10.31181/ijes1412025207","http://dx.doi.org/10.31181/ijes1412025207")</f>
        <v>http://dx.doi.org/10.31181/ijes1412025207</v>
      </c>
      <c r="BL240" t="s">
        <v>81</v>
      </c>
      <c r="BM240" t="s">
        <v>81</v>
      </c>
      <c r="BN240" t="s">
        <v>157</v>
      </c>
      <c r="BO240" t="s">
        <v>111</v>
      </c>
      <c r="BP240" t="s">
        <v>112</v>
      </c>
      <c r="BQ240" t="s">
        <v>2933</v>
      </c>
      <c r="BR240" t="s">
        <v>81</v>
      </c>
      <c r="BS240" t="s">
        <v>3226</v>
      </c>
      <c r="BT240" s="410" t="str">
        <f>HYPERLINK("https://www.webofscience.com/wos/woscc/full-record/WOS:001580875200002","View Record in Web of Science")</f>
        <v>View Record in Web of Science</v>
      </c>
      <c r="BU240" t="s">
        <v>115</v>
      </c>
      <c r="BV240" t="s">
        <v>81</v>
      </c>
      <c r="BW240" t="s">
        <v>81</v>
      </c>
      <c r="BX240" t="s">
        <v>116</v>
      </c>
    </row>
    <row r="241" spans="1:76" x14ac:dyDescent="0.25">
      <c r="A241" t="s">
        <v>77</v>
      </c>
      <c r="B241" t="s">
        <v>77</v>
      </c>
      <c r="C241" t="s">
        <v>77</v>
      </c>
      <c r="D241" t="s">
        <v>77</v>
      </c>
      <c r="E241" t="s">
        <v>3227</v>
      </c>
      <c r="F241" t="s">
        <v>3228</v>
      </c>
      <c r="G241" t="s">
        <v>3229</v>
      </c>
      <c r="H241" t="s">
        <v>81</v>
      </c>
      <c r="I241" t="s">
        <v>82</v>
      </c>
      <c r="J241" t="s">
        <v>3230</v>
      </c>
      <c r="K241" t="s">
        <v>3231</v>
      </c>
      <c r="L241" t="s">
        <v>81</v>
      </c>
      <c r="M241" t="s">
        <v>81</v>
      </c>
      <c r="N241" t="s">
        <v>81</v>
      </c>
      <c r="O241" t="s">
        <v>3232</v>
      </c>
      <c r="P241" t="s">
        <v>81</v>
      </c>
      <c r="Q241" t="s">
        <v>87</v>
      </c>
      <c r="R241" t="s">
        <v>81</v>
      </c>
      <c r="S241" t="s">
        <v>81</v>
      </c>
      <c r="T241" t="s">
        <v>81</v>
      </c>
      <c r="U241" t="s">
        <v>81</v>
      </c>
      <c r="V241" t="s">
        <v>3233</v>
      </c>
      <c r="W241" t="s">
        <v>89</v>
      </c>
      <c r="X241" t="s">
        <v>81</v>
      </c>
      <c r="Y241" t="s">
        <v>81</v>
      </c>
      <c r="Z241" t="s">
        <v>90</v>
      </c>
      <c r="AA241" t="s">
        <v>1452</v>
      </c>
      <c r="AB241" t="s">
        <v>81</v>
      </c>
      <c r="AC241" t="s">
        <v>81</v>
      </c>
      <c r="AD241" t="s">
        <v>81</v>
      </c>
      <c r="AE241" t="s">
        <v>81</v>
      </c>
      <c r="AF241" t="s">
        <v>81</v>
      </c>
      <c r="AG241" t="s">
        <v>3234</v>
      </c>
      <c r="AH241" t="s">
        <v>3235</v>
      </c>
      <c r="AI241" t="s">
        <v>3236</v>
      </c>
      <c r="AJ241" t="s">
        <v>3237</v>
      </c>
      <c r="AK241" t="s">
        <v>81</v>
      </c>
      <c r="AL241" t="s">
        <v>1362</v>
      </c>
      <c r="AM241" s="455">
        <v>7</v>
      </c>
      <c r="AN241" s="455">
        <v>11</v>
      </c>
      <c r="AO241" t="s">
        <v>96</v>
      </c>
      <c r="AP241" t="s">
        <v>351</v>
      </c>
      <c r="AQ241" t="s">
        <v>98</v>
      </c>
      <c r="AR241" t="s">
        <v>99</v>
      </c>
      <c r="AS241" t="s">
        <v>100</v>
      </c>
      <c r="AT241" t="s">
        <v>81</v>
      </c>
      <c r="AU241" t="s">
        <v>101</v>
      </c>
      <c r="AV241" t="s">
        <v>81</v>
      </c>
      <c r="AW241" t="s">
        <v>102</v>
      </c>
      <c r="AX241" t="s">
        <v>103</v>
      </c>
      <c r="AY241" t="s">
        <v>582</v>
      </c>
      <c r="AZ241" t="s">
        <v>582</v>
      </c>
      <c r="BA241" t="s">
        <v>543</v>
      </c>
      <c r="BB241" t="s">
        <v>96</v>
      </c>
      <c r="BC241" t="s">
        <v>81</v>
      </c>
      <c r="BD241" t="s">
        <v>81</v>
      </c>
      <c r="BE241" t="s">
        <v>81</v>
      </c>
      <c r="BF241" t="s">
        <v>81</v>
      </c>
      <c r="BG241" t="s">
        <v>528</v>
      </c>
      <c r="BH241" t="s">
        <v>455</v>
      </c>
      <c r="BI241" t="s">
        <v>81</v>
      </c>
      <c r="BJ241" t="s">
        <v>3238</v>
      </c>
      <c r="BK241" s="411" t="str">
        <f>HYPERLINK("http://dx.doi.org/10.52950/ES.2024.13.1.003","http://dx.doi.org/10.52950/ES.2024.13.1.003")</f>
        <v>http://dx.doi.org/10.52950/ES.2024.13.1.003</v>
      </c>
      <c r="BL241" t="s">
        <v>81</v>
      </c>
      <c r="BM241" t="s">
        <v>81</v>
      </c>
      <c r="BN241" t="s">
        <v>526</v>
      </c>
      <c r="BO241" t="s">
        <v>111</v>
      </c>
      <c r="BP241" t="s">
        <v>112</v>
      </c>
      <c r="BQ241" t="s">
        <v>1352</v>
      </c>
      <c r="BR241" t="s">
        <v>81</v>
      </c>
      <c r="BS241" t="s">
        <v>3239</v>
      </c>
      <c r="BT241" s="412" t="str">
        <f>HYPERLINK("https://www.webofscience.com/wos/woscc/full-record/WOS:001228320800001","View Record in Web of Science")</f>
        <v>View Record in Web of Science</v>
      </c>
      <c r="BU241" t="s">
        <v>115</v>
      </c>
      <c r="BV241" t="s">
        <v>81</v>
      </c>
      <c r="BW241" t="s">
        <v>81</v>
      </c>
      <c r="BX241" t="s">
        <v>116</v>
      </c>
    </row>
    <row r="242" spans="1:76" x14ac:dyDescent="0.25">
      <c r="A242" t="s">
        <v>77</v>
      </c>
      <c r="B242" t="s">
        <v>77</v>
      </c>
      <c r="C242" t="s">
        <v>77</v>
      </c>
      <c r="D242" t="s">
        <v>77</v>
      </c>
      <c r="E242" t="s">
        <v>3240</v>
      </c>
      <c r="F242" t="s">
        <v>3241</v>
      </c>
      <c r="G242" t="s">
        <v>3242</v>
      </c>
      <c r="H242" t="s">
        <v>81</v>
      </c>
      <c r="I242" t="s">
        <v>82</v>
      </c>
      <c r="J242" t="s">
        <v>3243</v>
      </c>
      <c r="K242" t="s">
        <v>3244</v>
      </c>
      <c r="L242" t="s">
        <v>81</v>
      </c>
      <c r="M242" t="s">
        <v>81</v>
      </c>
      <c r="N242" t="s">
        <v>81</v>
      </c>
      <c r="O242" t="s">
        <v>3245</v>
      </c>
      <c r="P242" t="s">
        <v>3246</v>
      </c>
      <c r="Q242" t="s">
        <v>87</v>
      </c>
      <c r="R242" t="s">
        <v>81</v>
      </c>
      <c r="S242" t="s">
        <v>81</v>
      </c>
      <c r="T242" t="s">
        <v>81</v>
      </c>
      <c r="U242" t="s">
        <v>81</v>
      </c>
      <c r="V242" t="s">
        <v>3247</v>
      </c>
      <c r="W242" t="s">
        <v>89</v>
      </c>
      <c r="X242" t="s">
        <v>81</v>
      </c>
      <c r="Y242" t="s">
        <v>81</v>
      </c>
      <c r="Z242" t="s">
        <v>90</v>
      </c>
      <c r="AA242" t="s">
        <v>91</v>
      </c>
      <c r="AB242" t="s">
        <v>81</v>
      </c>
      <c r="AC242" t="s">
        <v>81</v>
      </c>
      <c r="AD242" t="s">
        <v>81</v>
      </c>
      <c r="AE242" t="s">
        <v>81</v>
      </c>
      <c r="AF242" t="s">
        <v>81</v>
      </c>
      <c r="AG242" t="s">
        <v>3248</v>
      </c>
      <c r="AH242" t="s">
        <v>3249</v>
      </c>
      <c r="AI242" t="s">
        <v>3250</v>
      </c>
      <c r="AJ242" t="s">
        <v>81</v>
      </c>
      <c r="AK242" t="s">
        <v>81</v>
      </c>
      <c r="AL242" t="s">
        <v>385</v>
      </c>
      <c r="AM242" s="455">
        <v>1</v>
      </c>
      <c r="AN242" s="455">
        <v>1</v>
      </c>
      <c r="AO242" t="s">
        <v>77</v>
      </c>
      <c r="AP242" t="s">
        <v>117</v>
      </c>
      <c r="AQ242" t="s">
        <v>131</v>
      </c>
      <c r="AR242" t="s">
        <v>132</v>
      </c>
      <c r="AS242" t="s">
        <v>133</v>
      </c>
      <c r="AT242" t="s">
        <v>81</v>
      </c>
      <c r="AU242" t="s">
        <v>101</v>
      </c>
      <c r="AV242" t="s">
        <v>81</v>
      </c>
      <c r="AW242" t="s">
        <v>102</v>
      </c>
      <c r="AX242" t="s">
        <v>103</v>
      </c>
      <c r="AY242" t="s">
        <v>582</v>
      </c>
      <c r="AZ242" t="s">
        <v>582</v>
      </c>
      <c r="BA242" t="s">
        <v>543</v>
      </c>
      <c r="BB242" t="s">
        <v>106</v>
      </c>
      <c r="BC242" t="s">
        <v>81</v>
      </c>
      <c r="BD242" t="s">
        <v>81</v>
      </c>
      <c r="BE242" t="s">
        <v>81</v>
      </c>
      <c r="BF242" t="s">
        <v>81</v>
      </c>
      <c r="BG242" t="s">
        <v>1045</v>
      </c>
      <c r="BH242" t="s">
        <v>3251</v>
      </c>
      <c r="BI242" t="s">
        <v>81</v>
      </c>
      <c r="BJ242" t="s">
        <v>3252</v>
      </c>
      <c r="BK242" s="413" t="str">
        <f>HYPERLINK("http://dx.doi.org/10.52950/ES.2024.13.2.006","http://dx.doi.org/10.52950/ES.2024.13.2.006")</f>
        <v>http://dx.doi.org/10.52950/ES.2024.13.2.006</v>
      </c>
      <c r="BL242" t="s">
        <v>81</v>
      </c>
      <c r="BM242" t="s">
        <v>81</v>
      </c>
      <c r="BN242" t="s">
        <v>110</v>
      </c>
      <c r="BO242" t="s">
        <v>111</v>
      </c>
      <c r="BP242" t="s">
        <v>112</v>
      </c>
      <c r="BQ242" t="s">
        <v>585</v>
      </c>
      <c r="BR242" t="s">
        <v>81</v>
      </c>
      <c r="BS242" t="s">
        <v>3253</v>
      </c>
      <c r="BT242" s="414" t="str">
        <f>HYPERLINK("https://www.webofscience.com/wos/woscc/full-record/WOS:001362946300006","View Record in Web of Science")</f>
        <v>View Record in Web of Science</v>
      </c>
      <c r="BU242" t="s">
        <v>115</v>
      </c>
      <c r="BV242" t="s">
        <v>81</v>
      </c>
      <c r="BW242" t="s">
        <v>81</v>
      </c>
      <c r="BX242" t="s">
        <v>116</v>
      </c>
    </row>
    <row r="243" spans="1:76" x14ac:dyDescent="0.25">
      <c r="A243" t="s">
        <v>77</v>
      </c>
      <c r="B243" t="s">
        <v>77</v>
      </c>
      <c r="C243" t="s">
        <v>77</v>
      </c>
      <c r="D243" t="s">
        <v>77</v>
      </c>
      <c r="E243" t="s">
        <v>3254</v>
      </c>
      <c r="F243" t="s">
        <v>3255</v>
      </c>
      <c r="G243" t="s">
        <v>3256</v>
      </c>
      <c r="H243" t="s">
        <v>81</v>
      </c>
      <c r="I243" t="s">
        <v>82</v>
      </c>
      <c r="J243" t="s">
        <v>3257</v>
      </c>
      <c r="K243" t="s">
        <v>3258</v>
      </c>
      <c r="L243" t="s">
        <v>81</v>
      </c>
      <c r="M243" t="s">
        <v>81</v>
      </c>
      <c r="N243" t="s">
        <v>81</v>
      </c>
      <c r="O243" t="s">
        <v>3259</v>
      </c>
      <c r="P243" t="s">
        <v>81</v>
      </c>
      <c r="Q243" t="s">
        <v>87</v>
      </c>
      <c r="R243" t="s">
        <v>81</v>
      </c>
      <c r="S243" t="s">
        <v>81</v>
      </c>
      <c r="T243" t="s">
        <v>81</v>
      </c>
      <c r="U243" t="s">
        <v>81</v>
      </c>
      <c r="V243" t="s">
        <v>3260</v>
      </c>
      <c r="W243" t="s">
        <v>89</v>
      </c>
      <c r="X243" t="s">
        <v>81</v>
      </c>
      <c r="Y243" t="s">
        <v>81</v>
      </c>
      <c r="Z243" t="s">
        <v>90</v>
      </c>
      <c r="AA243" t="s">
        <v>91</v>
      </c>
      <c r="AB243" t="s">
        <v>81</v>
      </c>
      <c r="AC243" t="s">
        <v>81</v>
      </c>
      <c r="AD243" t="s">
        <v>81</v>
      </c>
      <c r="AE243" t="s">
        <v>81</v>
      </c>
      <c r="AF243" t="s">
        <v>81</v>
      </c>
      <c r="AG243" t="s">
        <v>3261</v>
      </c>
      <c r="AH243" t="s">
        <v>81</v>
      </c>
      <c r="AI243" t="s">
        <v>3262</v>
      </c>
      <c r="AJ243" t="s">
        <v>81</v>
      </c>
      <c r="AK243" t="s">
        <v>81</v>
      </c>
      <c r="AL243" t="s">
        <v>212</v>
      </c>
      <c r="AM243" s="455">
        <v>2</v>
      </c>
      <c r="AN243" s="455">
        <v>2</v>
      </c>
      <c r="AO243" t="s">
        <v>77</v>
      </c>
      <c r="AP243" t="s">
        <v>106</v>
      </c>
      <c r="AQ243" t="s">
        <v>131</v>
      </c>
      <c r="AR243" t="s">
        <v>132</v>
      </c>
      <c r="AS243" t="s">
        <v>133</v>
      </c>
      <c r="AT243" t="s">
        <v>81</v>
      </c>
      <c r="AU243" t="s">
        <v>101</v>
      </c>
      <c r="AV243" t="s">
        <v>81</v>
      </c>
      <c r="AW243" t="s">
        <v>102</v>
      </c>
      <c r="AX243" t="s">
        <v>103</v>
      </c>
      <c r="AY243" t="s">
        <v>302</v>
      </c>
      <c r="AZ243" t="s">
        <v>302</v>
      </c>
      <c r="BA243" t="s">
        <v>110</v>
      </c>
      <c r="BB243" t="s">
        <v>96</v>
      </c>
      <c r="BC243" t="s">
        <v>81</v>
      </c>
      <c r="BD243" t="s">
        <v>81</v>
      </c>
      <c r="BE243" t="s">
        <v>81</v>
      </c>
      <c r="BF243" t="s">
        <v>81</v>
      </c>
      <c r="BG243" t="s">
        <v>1705</v>
      </c>
      <c r="BH243" t="s">
        <v>1838</v>
      </c>
      <c r="BI243" t="s">
        <v>81</v>
      </c>
      <c r="BJ243" t="s">
        <v>3263</v>
      </c>
      <c r="BK243" s="415" t="str">
        <f>HYPERLINK("http://dx.doi.org/10.52950/ES.2023.12.1.004","http://dx.doi.org/10.52950/ES.2023.12.1.004")</f>
        <v>http://dx.doi.org/10.52950/ES.2023.12.1.004</v>
      </c>
      <c r="BL243" t="s">
        <v>81</v>
      </c>
      <c r="BM243" t="s">
        <v>81</v>
      </c>
      <c r="BN243" t="s">
        <v>137</v>
      </c>
      <c r="BO243" t="s">
        <v>111</v>
      </c>
      <c r="BP243" t="s">
        <v>112</v>
      </c>
      <c r="BQ243" t="s">
        <v>304</v>
      </c>
      <c r="BR243" t="s">
        <v>81</v>
      </c>
      <c r="BS243" t="s">
        <v>3264</v>
      </c>
      <c r="BT243" s="416" t="str">
        <f>HYPERLINK("https://www.webofscience.com/wos/woscc/full-record/WOS:000992820000004","View Record in Web of Science")</f>
        <v>View Record in Web of Science</v>
      </c>
      <c r="BU243" t="s">
        <v>115</v>
      </c>
      <c r="BV243" t="s">
        <v>81</v>
      </c>
      <c r="BW243" t="s">
        <v>81</v>
      </c>
      <c r="BX243" t="s">
        <v>116</v>
      </c>
    </row>
    <row r="244" spans="1:76" x14ac:dyDescent="0.25">
      <c r="A244" t="s">
        <v>77</v>
      </c>
      <c r="B244" t="s">
        <v>77</v>
      </c>
      <c r="C244" t="s">
        <v>77</v>
      </c>
      <c r="D244" t="s">
        <v>77</v>
      </c>
      <c r="E244" t="s">
        <v>3265</v>
      </c>
      <c r="F244" t="s">
        <v>81</v>
      </c>
      <c r="G244" t="s">
        <v>3266</v>
      </c>
      <c r="H244" t="s">
        <v>81</v>
      </c>
      <c r="I244" t="s">
        <v>82</v>
      </c>
      <c r="J244" t="s">
        <v>3267</v>
      </c>
      <c r="K244" t="s">
        <v>3268</v>
      </c>
      <c r="L244" t="s">
        <v>81</v>
      </c>
      <c r="M244" t="s">
        <v>81</v>
      </c>
      <c r="N244" t="s">
        <v>81</v>
      </c>
      <c r="O244" t="s">
        <v>3269</v>
      </c>
      <c r="P244" t="s">
        <v>3270</v>
      </c>
      <c r="Q244" t="s">
        <v>87</v>
      </c>
      <c r="R244" t="s">
        <v>81</v>
      </c>
      <c r="S244" t="s">
        <v>81</v>
      </c>
      <c r="T244" t="s">
        <v>81</v>
      </c>
      <c r="U244" t="s">
        <v>81</v>
      </c>
      <c r="V244" t="s">
        <v>3271</v>
      </c>
      <c r="W244" t="s">
        <v>89</v>
      </c>
      <c r="X244" t="s">
        <v>81</v>
      </c>
      <c r="Y244" t="s">
        <v>81</v>
      </c>
      <c r="Z244" t="s">
        <v>90</v>
      </c>
      <c r="AA244" t="s">
        <v>91</v>
      </c>
      <c r="AB244" t="s">
        <v>81</v>
      </c>
      <c r="AC244" t="s">
        <v>81</v>
      </c>
      <c r="AD244" t="s">
        <v>81</v>
      </c>
      <c r="AE244" t="s">
        <v>81</v>
      </c>
      <c r="AF244" t="s">
        <v>81</v>
      </c>
      <c r="AG244" t="s">
        <v>81</v>
      </c>
      <c r="AH244" t="s">
        <v>81</v>
      </c>
      <c r="AI244" t="s">
        <v>3272</v>
      </c>
      <c r="AJ244" t="s">
        <v>81</v>
      </c>
      <c r="AK244" t="s">
        <v>81</v>
      </c>
      <c r="AL244" t="s">
        <v>1457</v>
      </c>
      <c r="AM244" s="455">
        <v>0</v>
      </c>
      <c r="AN244" s="455">
        <v>0</v>
      </c>
      <c r="AO244" t="s">
        <v>77</v>
      </c>
      <c r="AP244" t="s">
        <v>189</v>
      </c>
      <c r="AQ244" t="s">
        <v>131</v>
      </c>
      <c r="AR244" t="s">
        <v>132</v>
      </c>
      <c r="AS244" t="s">
        <v>133</v>
      </c>
      <c r="AT244" t="s">
        <v>81</v>
      </c>
      <c r="AU244" t="s">
        <v>101</v>
      </c>
      <c r="AV244" t="s">
        <v>81</v>
      </c>
      <c r="AW244" t="s">
        <v>102</v>
      </c>
      <c r="AX244" t="s">
        <v>103</v>
      </c>
      <c r="AY244" t="s">
        <v>214</v>
      </c>
      <c r="AZ244" t="s">
        <v>214</v>
      </c>
      <c r="BA244" t="s">
        <v>213</v>
      </c>
      <c r="BB244" t="s">
        <v>106</v>
      </c>
      <c r="BC244" t="s">
        <v>81</v>
      </c>
      <c r="BD244" t="s">
        <v>81</v>
      </c>
      <c r="BE244" t="s">
        <v>81</v>
      </c>
      <c r="BF244" t="s">
        <v>81</v>
      </c>
      <c r="BG244" t="s">
        <v>2239</v>
      </c>
      <c r="BH244" t="s">
        <v>1705</v>
      </c>
      <c r="BI244" t="s">
        <v>81</v>
      </c>
      <c r="BJ244" t="s">
        <v>3273</v>
      </c>
      <c r="BK244" s="417" t="str">
        <f>HYPERLINK("http://dx.doi.org/10.52950/ES.2022.11.2.005","http://dx.doi.org/10.52950/ES.2022.11.2.005")</f>
        <v>http://dx.doi.org/10.52950/ES.2022.11.2.005</v>
      </c>
      <c r="BL244" t="s">
        <v>81</v>
      </c>
      <c r="BM244" t="s">
        <v>81</v>
      </c>
      <c r="BN244" t="s">
        <v>172</v>
      </c>
      <c r="BO244" t="s">
        <v>111</v>
      </c>
      <c r="BP244" t="s">
        <v>112</v>
      </c>
      <c r="BQ244" t="s">
        <v>219</v>
      </c>
      <c r="BR244" t="s">
        <v>81</v>
      </c>
      <c r="BS244" t="s">
        <v>3274</v>
      </c>
      <c r="BT244" s="418" t="str">
        <f>HYPERLINK("https://www.webofscience.com/wos/woscc/full-record/WOS:000901443200001","View Record in Web of Science")</f>
        <v>View Record in Web of Science</v>
      </c>
      <c r="BU244" t="s">
        <v>115</v>
      </c>
      <c r="BV244" t="s">
        <v>81</v>
      </c>
      <c r="BW244" t="s">
        <v>81</v>
      </c>
      <c r="BX244" t="s">
        <v>116</v>
      </c>
    </row>
    <row r="245" spans="1:76" x14ac:dyDescent="0.25">
      <c r="A245" t="s">
        <v>77</v>
      </c>
      <c r="B245" t="s">
        <v>77</v>
      </c>
      <c r="C245" t="s">
        <v>77</v>
      </c>
      <c r="D245" t="s">
        <v>77</v>
      </c>
      <c r="E245" t="s">
        <v>3275</v>
      </c>
      <c r="F245" t="s">
        <v>3276</v>
      </c>
      <c r="G245" t="s">
        <v>3277</v>
      </c>
      <c r="H245" t="s">
        <v>81</v>
      </c>
      <c r="I245" t="s">
        <v>82</v>
      </c>
      <c r="J245" t="s">
        <v>3278</v>
      </c>
      <c r="K245" t="s">
        <v>3279</v>
      </c>
      <c r="L245" t="s">
        <v>81</v>
      </c>
      <c r="M245" t="s">
        <v>81</v>
      </c>
      <c r="N245" t="s">
        <v>81</v>
      </c>
      <c r="O245" t="s">
        <v>3280</v>
      </c>
      <c r="P245" t="s">
        <v>3281</v>
      </c>
      <c r="Q245" t="s">
        <v>87</v>
      </c>
      <c r="R245" t="s">
        <v>81</v>
      </c>
      <c r="S245" t="s">
        <v>81</v>
      </c>
      <c r="T245" t="s">
        <v>81</v>
      </c>
      <c r="U245" t="s">
        <v>81</v>
      </c>
      <c r="V245" t="s">
        <v>3282</v>
      </c>
      <c r="W245" t="s">
        <v>89</v>
      </c>
      <c r="X245" t="s">
        <v>81</v>
      </c>
      <c r="Y245" t="s">
        <v>81</v>
      </c>
      <c r="Z245" t="s">
        <v>90</v>
      </c>
      <c r="AA245" t="s">
        <v>91</v>
      </c>
      <c r="AB245" t="s">
        <v>81</v>
      </c>
      <c r="AC245" t="s">
        <v>81</v>
      </c>
      <c r="AD245" t="s">
        <v>81</v>
      </c>
      <c r="AE245" t="s">
        <v>81</v>
      </c>
      <c r="AF245" t="s">
        <v>81</v>
      </c>
      <c r="AG245" t="s">
        <v>3283</v>
      </c>
      <c r="AH245" t="s">
        <v>3284</v>
      </c>
      <c r="AI245" t="s">
        <v>81</v>
      </c>
      <c r="AJ245" t="s">
        <v>81</v>
      </c>
      <c r="AK245" t="s">
        <v>81</v>
      </c>
      <c r="AL245" t="s">
        <v>1892</v>
      </c>
      <c r="AM245" s="455">
        <v>2</v>
      </c>
      <c r="AN245" s="455">
        <v>2</v>
      </c>
      <c r="AO245" t="s">
        <v>77</v>
      </c>
      <c r="AP245" t="s">
        <v>97</v>
      </c>
      <c r="AQ245" t="s">
        <v>154</v>
      </c>
      <c r="AR245" t="s">
        <v>155</v>
      </c>
      <c r="AS245" t="s">
        <v>156</v>
      </c>
      <c r="AT245" t="s">
        <v>101</v>
      </c>
      <c r="AU245" t="s">
        <v>81</v>
      </c>
      <c r="AV245" t="s">
        <v>81</v>
      </c>
      <c r="AW245" t="s">
        <v>102</v>
      </c>
      <c r="AX245" t="s">
        <v>103</v>
      </c>
      <c r="AY245" t="s">
        <v>235</v>
      </c>
      <c r="AZ245" t="s">
        <v>235</v>
      </c>
      <c r="BA245" t="s">
        <v>236</v>
      </c>
      <c r="BB245" t="s">
        <v>96</v>
      </c>
      <c r="BC245" t="s">
        <v>81</v>
      </c>
      <c r="BD245" t="s">
        <v>81</v>
      </c>
      <c r="BE245" t="s">
        <v>81</v>
      </c>
      <c r="BF245" t="s">
        <v>81</v>
      </c>
      <c r="BG245" t="s">
        <v>1362</v>
      </c>
      <c r="BH245" t="s">
        <v>3160</v>
      </c>
      <c r="BI245" t="s">
        <v>81</v>
      </c>
      <c r="BJ245" t="s">
        <v>3285</v>
      </c>
      <c r="BK245" s="419" t="str">
        <f>HYPERLINK("http://dx.doi.org/10.20472/ES.2020.9.1.006","http://dx.doi.org/10.20472/ES.2020.9.1.006")</f>
        <v>http://dx.doi.org/10.20472/ES.2020.9.1.006</v>
      </c>
      <c r="BL245" t="s">
        <v>81</v>
      </c>
      <c r="BM245" t="s">
        <v>81</v>
      </c>
      <c r="BN245" t="s">
        <v>194</v>
      </c>
      <c r="BO245" t="s">
        <v>111</v>
      </c>
      <c r="BP245" t="s">
        <v>112</v>
      </c>
      <c r="BQ245" t="s">
        <v>614</v>
      </c>
      <c r="BR245" t="s">
        <v>81</v>
      </c>
      <c r="BS245" t="s">
        <v>3286</v>
      </c>
      <c r="BT245" s="420" t="str">
        <f>HYPERLINK("https://www.webofscience.com/wos/woscc/full-record/WOS:000543252500006","View Record in Web of Science")</f>
        <v>View Record in Web of Science</v>
      </c>
      <c r="BU245" t="s">
        <v>115</v>
      </c>
      <c r="BV245" t="s">
        <v>81</v>
      </c>
      <c r="BW245" t="s">
        <v>81</v>
      </c>
      <c r="BX245" t="s">
        <v>116</v>
      </c>
    </row>
    <row r="246" spans="1:76" x14ac:dyDescent="0.25">
      <c r="A246" t="s">
        <v>77</v>
      </c>
      <c r="B246" t="s">
        <v>77</v>
      </c>
      <c r="C246" t="s">
        <v>77</v>
      </c>
      <c r="D246" t="s">
        <v>77</v>
      </c>
      <c r="E246" t="s">
        <v>3287</v>
      </c>
      <c r="F246" t="s">
        <v>3288</v>
      </c>
      <c r="G246" t="s">
        <v>3289</v>
      </c>
      <c r="H246" t="s">
        <v>81</v>
      </c>
      <c r="I246" t="s">
        <v>82</v>
      </c>
      <c r="J246" t="s">
        <v>777</v>
      </c>
      <c r="K246" t="s">
        <v>3290</v>
      </c>
      <c r="L246" t="s">
        <v>3291</v>
      </c>
      <c r="M246" t="s">
        <v>660</v>
      </c>
      <c r="N246" t="s">
        <v>3292</v>
      </c>
      <c r="O246" t="s">
        <v>3293</v>
      </c>
      <c r="P246" t="s">
        <v>780</v>
      </c>
      <c r="Q246" t="s">
        <v>87</v>
      </c>
      <c r="R246" t="s">
        <v>81</v>
      </c>
      <c r="S246" t="s">
        <v>81</v>
      </c>
      <c r="T246" t="s">
        <v>81</v>
      </c>
      <c r="U246" t="s">
        <v>81</v>
      </c>
      <c r="V246" t="s">
        <v>3294</v>
      </c>
      <c r="W246" t="s">
        <v>89</v>
      </c>
      <c r="X246" t="s">
        <v>81</v>
      </c>
      <c r="Y246" t="s">
        <v>81</v>
      </c>
      <c r="Z246" t="s">
        <v>90</v>
      </c>
      <c r="AA246" t="s">
        <v>91</v>
      </c>
      <c r="AB246" t="s">
        <v>81</v>
      </c>
      <c r="AC246" t="s">
        <v>81</v>
      </c>
      <c r="AD246" t="s">
        <v>81</v>
      </c>
      <c r="AE246" t="s">
        <v>81</v>
      </c>
      <c r="AF246" t="s">
        <v>81</v>
      </c>
      <c r="AG246" t="s">
        <v>3295</v>
      </c>
      <c r="AH246" t="s">
        <v>3296</v>
      </c>
      <c r="AI246" t="s">
        <v>3297</v>
      </c>
      <c r="AJ246" t="s">
        <v>2507</v>
      </c>
      <c r="AK246" t="s">
        <v>81</v>
      </c>
      <c r="AL246" t="s">
        <v>212</v>
      </c>
      <c r="AM246" s="455">
        <v>5</v>
      </c>
      <c r="AN246" s="455">
        <v>5</v>
      </c>
      <c r="AO246" t="s">
        <v>77</v>
      </c>
      <c r="AP246" t="s">
        <v>136</v>
      </c>
      <c r="AQ246" t="s">
        <v>154</v>
      </c>
      <c r="AR246" t="s">
        <v>155</v>
      </c>
      <c r="AS246" t="s">
        <v>156</v>
      </c>
      <c r="AT246" t="s">
        <v>101</v>
      </c>
      <c r="AU246" t="s">
        <v>81</v>
      </c>
      <c r="AV246" t="s">
        <v>81</v>
      </c>
      <c r="AW246" t="s">
        <v>102</v>
      </c>
      <c r="AX246" t="s">
        <v>103</v>
      </c>
      <c r="AY246" t="s">
        <v>352</v>
      </c>
      <c r="AZ246" t="s">
        <v>352</v>
      </c>
      <c r="BA246" t="s">
        <v>189</v>
      </c>
      <c r="BB246" t="s">
        <v>117</v>
      </c>
      <c r="BC246" t="s">
        <v>81</v>
      </c>
      <c r="BD246" t="s">
        <v>81</v>
      </c>
      <c r="BE246" t="s">
        <v>81</v>
      </c>
      <c r="BF246" t="s">
        <v>81</v>
      </c>
      <c r="BG246" t="s">
        <v>1892</v>
      </c>
      <c r="BH246" t="s">
        <v>316</v>
      </c>
      <c r="BI246" t="s">
        <v>81</v>
      </c>
      <c r="BJ246" t="s">
        <v>3298</v>
      </c>
      <c r="BK246" s="421" t="str">
        <f>HYPERLINK("http://dx.doi.org/10.20472/ES.2016.5.3.004","http://dx.doi.org/10.20472/ES.2016.5.3.004")</f>
        <v>http://dx.doi.org/10.20472/ES.2016.5.3.004</v>
      </c>
      <c r="BL246" t="s">
        <v>81</v>
      </c>
      <c r="BM246" t="s">
        <v>81</v>
      </c>
      <c r="BN246" t="s">
        <v>567</v>
      </c>
      <c r="BO246" t="s">
        <v>111</v>
      </c>
      <c r="BP246" t="s">
        <v>112</v>
      </c>
      <c r="BQ246" t="s">
        <v>530</v>
      </c>
      <c r="BR246" t="s">
        <v>81</v>
      </c>
      <c r="BS246" t="s">
        <v>3299</v>
      </c>
      <c r="BT246" s="422" t="str">
        <f>HYPERLINK("https://www.webofscience.com/wos/woscc/full-record/WOS:000390197800004","View Record in Web of Science")</f>
        <v>View Record in Web of Science</v>
      </c>
      <c r="BU246" t="s">
        <v>141</v>
      </c>
      <c r="BV246" t="s">
        <v>81</v>
      </c>
      <c r="BW246" t="s">
        <v>81</v>
      </c>
      <c r="BX246" t="s">
        <v>116</v>
      </c>
    </row>
    <row r="247" spans="1:76" x14ac:dyDescent="0.25">
      <c r="A247" t="s">
        <v>77</v>
      </c>
      <c r="B247" t="s">
        <v>77</v>
      </c>
      <c r="C247" t="s">
        <v>77</v>
      </c>
      <c r="D247" t="s">
        <v>77</v>
      </c>
      <c r="E247" t="s">
        <v>532</v>
      </c>
      <c r="F247" t="s">
        <v>3300</v>
      </c>
      <c r="G247" t="s">
        <v>534</v>
      </c>
      <c r="H247" t="s">
        <v>81</v>
      </c>
      <c r="I247" t="s">
        <v>82</v>
      </c>
      <c r="J247" t="s">
        <v>3301</v>
      </c>
      <c r="K247" t="s">
        <v>536</v>
      </c>
      <c r="L247" t="s">
        <v>81</v>
      </c>
      <c r="M247" t="s">
        <v>81</v>
      </c>
      <c r="N247" t="s">
        <v>81</v>
      </c>
      <c r="O247" t="s">
        <v>3302</v>
      </c>
      <c r="P247" t="s">
        <v>124</v>
      </c>
      <c r="Q247" t="s">
        <v>87</v>
      </c>
      <c r="R247" t="s">
        <v>81</v>
      </c>
      <c r="S247" t="s">
        <v>81</v>
      </c>
      <c r="T247" t="s">
        <v>81</v>
      </c>
      <c r="U247" t="s">
        <v>81</v>
      </c>
      <c r="V247" t="s">
        <v>3303</v>
      </c>
      <c r="W247" t="s">
        <v>89</v>
      </c>
      <c r="X247" t="s">
        <v>81</v>
      </c>
      <c r="Y247" t="s">
        <v>81</v>
      </c>
      <c r="Z247" t="s">
        <v>90</v>
      </c>
      <c r="AA247" t="s">
        <v>91</v>
      </c>
      <c r="AB247" t="s">
        <v>81</v>
      </c>
      <c r="AC247" t="s">
        <v>81</v>
      </c>
      <c r="AD247" t="s">
        <v>81</v>
      </c>
      <c r="AE247" t="s">
        <v>81</v>
      </c>
      <c r="AF247" t="s">
        <v>81</v>
      </c>
      <c r="AG247" t="s">
        <v>3304</v>
      </c>
      <c r="AH247" t="s">
        <v>81</v>
      </c>
      <c r="AI247" t="s">
        <v>540</v>
      </c>
      <c r="AJ247" t="s">
        <v>81</v>
      </c>
      <c r="AK247" t="s">
        <v>81</v>
      </c>
      <c r="AL247" t="s">
        <v>172</v>
      </c>
      <c r="AM247" s="455">
        <v>4</v>
      </c>
      <c r="AN247" s="455">
        <v>4</v>
      </c>
      <c r="AO247" t="s">
        <v>77</v>
      </c>
      <c r="AP247" t="s">
        <v>285</v>
      </c>
      <c r="AQ247" t="s">
        <v>154</v>
      </c>
      <c r="AR247" t="s">
        <v>155</v>
      </c>
      <c r="AS247" t="s">
        <v>156</v>
      </c>
      <c r="AT247" t="s">
        <v>101</v>
      </c>
      <c r="AU247" t="s">
        <v>81</v>
      </c>
      <c r="AV247" t="s">
        <v>81</v>
      </c>
      <c r="AW247" t="s">
        <v>102</v>
      </c>
      <c r="AX247" t="s">
        <v>103</v>
      </c>
      <c r="AY247" t="s">
        <v>352</v>
      </c>
      <c r="AZ247" t="s">
        <v>352</v>
      </c>
      <c r="BA247" t="s">
        <v>189</v>
      </c>
      <c r="BB247" t="s">
        <v>106</v>
      </c>
      <c r="BC247" t="s">
        <v>81</v>
      </c>
      <c r="BD247" t="s">
        <v>81</v>
      </c>
      <c r="BE247" t="s">
        <v>81</v>
      </c>
      <c r="BF247" t="s">
        <v>81</v>
      </c>
      <c r="BG247" t="s">
        <v>284</v>
      </c>
      <c r="BH247" t="s">
        <v>583</v>
      </c>
      <c r="BI247" t="s">
        <v>81</v>
      </c>
      <c r="BJ247" t="s">
        <v>3305</v>
      </c>
      <c r="BK247" s="423" t="str">
        <f>HYPERLINK("http://dx.doi.org/10.20472/ES.2016.5.2.003","http://dx.doi.org/10.20472/ES.2016.5.2.003")</f>
        <v>http://dx.doi.org/10.20472/ES.2016.5.2.003</v>
      </c>
      <c r="BL247" t="s">
        <v>81</v>
      </c>
      <c r="BM247" t="s">
        <v>81</v>
      </c>
      <c r="BN247" t="s">
        <v>543</v>
      </c>
      <c r="BO247" t="s">
        <v>111</v>
      </c>
      <c r="BP247" t="s">
        <v>112</v>
      </c>
      <c r="BQ247" t="s">
        <v>965</v>
      </c>
      <c r="BR247" t="s">
        <v>81</v>
      </c>
      <c r="BS247" t="s">
        <v>3306</v>
      </c>
      <c r="BT247" s="424" t="str">
        <f>HYPERLINK("https://www.webofscience.com/wos/woscc/full-record/WOS:000390197400003","View Record in Web of Science")</f>
        <v>View Record in Web of Science</v>
      </c>
      <c r="BU247" t="s">
        <v>141</v>
      </c>
      <c r="BV247" t="s">
        <v>81</v>
      </c>
      <c r="BW247" t="s">
        <v>81</v>
      </c>
      <c r="BX247" t="s">
        <v>116</v>
      </c>
    </row>
    <row r="248" spans="1:76" x14ac:dyDescent="0.25">
      <c r="A248" t="s">
        <v>77</v>
      </c>
      <c r="B248" t="s">
        <v>77</v>
      </c>
      <c r="C248" t="s">
        <v>77</v>
      </c>
      <c r="D248" t="s">
        <v>77</v>
      </c>
      <c r="E248" t="s">
        <v>3307</v>
      </c>
      <c r="F248" t="s">
        <v>3308</v>
      </c>
      <c r="G248" t="s">
        <v>3309</v>
      </c>
      <c r="H248" t="s">
        <v>81</v>
      </c>
      <c r="I248" t="s">
        <v>82</v>
      </c>
      <c r="J248" t="s">
        <v>3310</v>
      </c>
      <c r="K248" t="s">
        <v>3311</v>
      </c>
      <c r="L248" t="s">
        <v>81</v>
      </c>
      <c r="M248" t="s">
        <v>81</v>
      </c>
      <c r="N248" t="s">
        <v>81</v>
      </c>
      <c r="O248" t="s">
        <v>3312</v>
      </c>
      <c r="P248" t="s">
        <v>3313</v>
      </c>
      <c r="Q248" t="s">
        <v>87</v>
      </c>
      <c r="R248" t="s">
        <v>81</v>
      </c>
      <c r="S248" t="s">
        <v>81</v>
      </c>
      <c r="T248" t="s">
        <v>81</v>
      </c>
      <c r="U248" t="s">
        <v>81</v>
      </c>
      <c r="V248" t="s">
        <v>3314</v>
      </c>
      <c r="W248" t="s">
        <v>89</v>
      </c>
      <c r="X248" t="s">
        <v>81</v>
      </c>
      <c r="Y248" t="s">
        <v>81</v>
      </c>
      <c r="Z248" t="s">
        <v>90</v>
      </c>
      <c r="AA248" t="s">
        <v>91</v>
      </c>
      <c r="AB248" t="s">
        <v>81</v>
      </c>
      <c r="AC248" t="s">
        <v>81</v>
      </c>
      <c r="AD248" t="s">
        <v>81</v>
      </c>
      <c r="AE248" t="s">
        <v>81</v>
      </c>
      <c r="AF248" t="s">
        <v>81</v>
      </c>
      <c r="AG248" t="s">
        <v>3315</v>
      </c>
      <c r="AH248" t="s">
        <v>81</v>
      </c>
      <c r="AI248" t="s">
        <v>3316</v>
      </c>
      <c r="AJ248" t="s">
        <v>3317</v>
      </c>
      <c r="AK248" t="s">
        <v>81</v>
      </c>
      <c r="AL248" t="s">
        <v>194</v>
      </c>
      <c r="AM248" s="455">
        <v>2</v>
      </c>
      <c r="AN248" s="455">
        <v>4</v>
      </c>
      <c r="AO248" t="s">
        <v>77</v>
      </c>
      <c r="AP248" t="s">
        <v>106</v>
      </c>
      <c r="AQ248" t="s">
        <v>154</v>
      </c>
      <c r="AR248" t="s">
        <v>155</v>
      </c>
      <c r="AS248" t="s">
        <v>156</v>
      </c>
      <c r="AT248" t="s">
        <v>101</v>
      </c>
      <c r="AU248" t="s">
        <v>81</v>
      </c>
      <c r="AV248" t="s">
        <v>81</v>
      </c>
      <c r="AW248" t="s">
        <v>102</v>
      </c>
      <c r="AX248" t="s">
        <v>103</v>
      </c>
      <c r="AY248" t="s">
        <v>134</v>
      </c>
      <c r="AZ248" t="s">
        <v>134</v>
      </c>
      <c r="BA248" t="s">
        <v>135</v>
      </c>
      <c r="BB248" t="s">
        <v>135</v>
      </c>
      <c r="BC248" t="s">
        <v>81</v>
      </c>
      <c r="BD248" t="s">
        <v>81</v>
      </c>
      <c r="BE248" t="s">
        <v>81</v>
      </c>
      <c r="BF248" t="s">
        <v>81</v>
      </c>
      <c r="BG248" t="s">
        <v>755</v>
      </c>
      <c r="BH248" t="s">
        <v>316</v>
      </c>
      <c r="BI248" t="s">
        <v>81</v>
      </c>
      <c r="BJ248" t="s">
        <v>3318</v>
      </c>
      <c r="BK248" s="425" t="str">
        <f>HYPERLINK("http://dx.doi.org/10.20472/ES.2015.4.4.004","http://dx.doi.org/10.20472/ES.2015.4.4.004")</f>
        <v>http://dx.doi.org/10.20472/ES.2015.4.4.004</v>
      </c>
      <c r="BL248" t="s">
        <v>81</v>
      </c>
      <c r="BM248" t="s">
        <v>81</v>
      </c>
      <c r="BN248" t="s">
        <v>543</v>
      </c>
      <c r="BO248" t="s">
        <v>111</v>
      </c>
      <c r="BP248" t="s">
        <v>112</v>
      </c>
      <c r="BQ248" t="s">
        <v>1295</v>
      </c>
      <c r="BR248" t="s">
        <v>81</v>
      </c>
      <c r="BS248" t="s">
        <v>3319</v>
      </c>
      <c r="BT248" s="426" t="str">
        <f>HYPERLINK("https://www.webofscience.com/wos/woscc/full-record/WOS:000218866300004","View Record in Web of Science")</f>
        <v>View Record in Web of Science</v>
      </c>
      <c r="BU248" t="s">
        <v>141</v>
      </c>
      <c r="BV248" t="s">
        <v>81</v>
      </c>
      <c r="BW248" t="s">
        <v>81</v>
      </c>
      <c r="BX248" t="s">
        <v>116</v>
      </c>
    </row>
    <row r="249" spans="1:76" x14ac:dyDescent="0.25">
      <c r="A249" t="s">
        <v>77</v>
      </c>
      <c r="B249" t="s">
        <v>77</v>
      </c>
      <c r="C249" t="s">
        <v>77</v>
      </c>
      <c r="D249" t="s">
        <v>77</v>
      </c>
      <c r="E249" t="s">
        <v>3320</v>
      </c>
      <c r="F249" t="s">
        <v>3321</v>
      </c>
      <c r="G249" t="s">
        <v>3322</v>
      </c>
      <c r="H249" t="s">
        <v>81</v>
      </c>
      <c r="I249" t="s">
        <v>82</v>
      </c>
      <c r="J249" t="s">
        <v>3323</v>
      </c>
      <c r="K249" t="s">
        <v>81</v>
      </c>
      <c r="L249" t="s">
        <v>81</v>
      </c>
      <c r="M249" t="s">
        <v>81</v>
      </c>
      <c r="N249" t="s">
        <v>81</v>
      </c>
      <c r="O249" t="s">
        <v>3324</v>
      </c>
      <c r="P249" t="s">
        <v>3325</v>
      </c>
      <c r="Q249" t="s">
        <v>87</v>
      </c>
      <c r="R249" t="s">
        <v>81</v>
      </c>
      <c r="S249" t="s">
        <v>81</v>
      </c>
      <c r="T249" t="s">
        <v>81</v>
      </c>
      <c r="U249" t="s">
        <v>81</v>
      </c>
      <c r="V249" t="s">
        <v>3326</v>
      </c>
      <c r="W249" t="s">
        <v>89</v>
      </c>
      <c r="X249" t="s">
        <v>81</v>
      </c>
      <c r="Y249" t="s">
        <v>81</v>
      </c>
      <c r="Z249" t="s">
        <v>90</v>
      </c>
      <c r="AA249" t="s">
        <v>91</v>
      </c>
      <c r="AB249" t="s">
        <v>81</v>
      </c>
      <c r="AC249" t="s">
        <v>81</v>
      </c>
      <c r="AD249" t="s">
        <v>81</v>
      </c>
      <c r="AE249" t="s">
        <v>81</v>
      </c>
      <c r="AF249" t="s">
        <v>81</v>
      </c>
      <c r="AG249" t="s">
        <v>3327</v>
      </c>
      <c r="AH249" t="s">
        <v>81</v>
      </c>
      <c r="AI249" t="s">
        <v>81</v>
      </c>
      <c r="AJ249" t="s">
        <v>3328</v>
      </c>
      <c r="AK249" t="s">
        <v>81</v>
      </c>
      <c r="AL249" t="s">
        <v>481</v>
      </c>
      <c r="AM249" s="455">
        <v>0</v>
      </c>
      <c r="AN249" s="455">
        <v>1</v>
      </c>
      <c r="AO249" t="s">
        <v>77</v>
      </c>
      <c r="AP249" t="s">
        <v>77</v>
      </c>
      <c r="AQ249" t="s">
        <v>154</v>
      </c>
      <c r="AR249" t="s">
        <v>155</v>
      </c>
      <c r="AS249" t="s">
        <v>156</v>
      </c>
      <c r="AT249" t="s">
        <v>101</v>
      </c>
      <c r="AU249" t="s">
        <v>81</v>
      </c>
      <c r="AV249" t="s">
        <v>81</v>
      </c>
      <c r="AW249" t="s">
        <v>102</v>
      </c>
      <c r="AX249" t="s">
        <v>103</v>
      </c>
      <c r="AY249" t="s">
        <v>397</v>
      </c>
      <c r="AZ249" t="s">
        <v>397</v>
      </c>
      <c r="BA249" t="s">
        <v>106</v>
      </c>
      <c r="BB249" t="s">
        <v>117</v>
      </c>
      <c r="BC249" t="s">
        <v>81</v>
      </c>
      <c r="BD249" t="s">
        <v>81</v>
      </c>
      <c r="BE249" t="s">
        <v>81</v>
      </c>
      <c r="BF249" t="s">
        <v>81</v>
      </c>
      <c r="BG249" t="s">
        <v>96</v>
      </c>
      <c r="BH249" t="s">
        <v>153</v>
      </c>
      <c r="BI249" t="s">
        <v>81</v>
      </c>
      <c r="BJ249" t="s">
        <v>81</v>
      </c>
      <c r="BK249" t="s">
        <v>81</v>
      </c>
      <c r="BL249" t="s">
        <v>81</v>
      </c>
      <c r="BM249" t="s">
        <v>81</v>
      </c>
      <c r="BN249" t="s">
        <v>153</v>
      </c>
      <c r="BO249" t="s">
        <v>111</v>
      </c>
      <c r="BP249" t="s">
        <v>112</v>
      </c>
      <c r="BQ249" t="s">
        <v>716</v>
      </c>
      <c r="BR249" t="s">
        <v>81</v>
      </c>
      <c r="BS249" t="s">
        <v>3329</v>
      </c>
      <c r="BT249" s="427" t="str">
        <f>HYPERLINK("https://www.webofscience.com/wos/woscc/full-record/WOS:000218855100001","View Record in Web of Science")</f>
        <v>View Record in Web of Science</v>
      </c>
      <c r="BU249" t="s">
        <v>81</v>
      </c>
      <c r="BV249" t="s">
        <v>81</v>
      </c>
      <c r="BW249" t="s">
        <v>81</v>
      </c>
      <c r="BX249" t="s">
        <v>116</v>
      </c>
    </row>
    <row r="250" spans="1:76" x14ac:dyDescent="0.25">
      <c r="A250" t="s">
        <v>77</v>
      </c>
      <c r="B250" t="s">
        <v>77</v>
      </c>
      <c r="C250" t="s">
        <v>77</v>
      </c>
      <c r="D250" t="s">
        <v>77</v>
      </c>
      <c r="E250" t="s">
        <v>3330</v>
      </c>
      <c r="F250" t="s">
        <v>3331</v>
      </c>
      <c r="G250" t="s">
        <v>3332</v>
      </c>
      <c r="H250" t="s">
        <v>81</v>
      </c>
      <c r="I250" t="s">
        <v>82</v>
      </c>
      <c r="J250" t="s">
        <v>3333</v>
      </c>
      <c r="K250" t="s">
        <v>81</v>
      </c>
      <c r="L250" t="s">
        <v>81</v>
      </c>
      <c r="M250" t="s">
        <v>81</v>
      </c>
      <c r="N250" t="s">
        <v>81</v>
      </c>
      <c r="O250" t="s">
        <v>3334</v>
      </c>
      <c r="P250" t="s">
        <v>3335</v>
      </c>
      <c r="Q250" t="s">
        <v>87</v>
      </c>
      <c r="R250" t="s">
        <v>81</v>
      </c>
      <c r="S250" t="s">
        <v>81</v>
      </c>
      <c r="T250" t="s">
        <v>81</v>
      </c>
      <c r="U250" t="s">
        <v>81</v>
      </c>
      <c r="V250" t="s">
        <v>3336</v>
      </c>
      <c r="W250" t="s">
        <v>89</v>
      </c>
      <c r="X250" t="s">
        <v>81</v>
      </c>
      <c r="Y250" t="s">
        <v>81</v>
      </c>
      <c r="Z250" t="s">
        <v>90</v>
      </c>
      <c r="AA250" t="s">
        <v>91</v>
      </c>
      <c r="AB250" t="s">
        <v>81</v>
      </c>
      <c r="AC250" t="s">
        <v>81</v>
      </c>
      <c r="AD250" t="s">
        <v>81</v>
      </c>
      <c r="AE250" t="s">
        <v>81</v>
      </c>
      <c r="AF250" t="s">
        <v>81</v>
      </c>
      <c r="AG250" t="s">
        <v>3337</v>
      </c>
      <c r="AH250" t="s">
        <v>81</v>
      </c>
      <c r="AI250" t="s">
        <v>81</v>
      </c>
      <c r="AJ250" t="s">
        <v>81</v>
      </c>
      <c r="AK250" t="s">
        <v>81</v>
      </c>
      <c r="AL250" t="s">
        <v>213</v>
      </c>
      <c r="AM250" s="455">
        <v>0</v>
      </c>
      <c r="AN250" s="455">
        <v>0</v>
      </c>
      <c r="AO250" t="s">
        <v>77</v>
      </c>
      <c r="AP250" t="s">
        <v>106</v>
      </c>
      <c r="AQ250" t="s">
        <v>154</v>
      </c>
      <c r="AR250" t="s">
        <v>155</v>
      </c>
      <c r="AS250" t="s">
        <v>156</v>
      </c>
      <c r="AT250" t="s">
        <v>101</v>
      </c>
      <c r="AU250" t="s">
        <v>81</v>
      </c>
      <c r="AV250" t="s">
        <v>81</v>
      </c>
      <c r="AW250" t="s">
        <v>102</v>
      </c>
      <c r="AX250" t="s">
        <v>103</v>
      </c>
      <c r="AY250" t="s">
        <v>397</v>
      </c>
      <c r="AZ250" t="s">
        <v>397</v>
      </c>
      <c r="BA250" t="s">
        <v>106</v>
      </c>
      <c r="BB250" t="s">
        <v>96</v>
      </c>
      <c r="BC250" t="s">
        <v>81</v>
      </c>
      <c r="BD250" t="s">
        <v>81</v>
      </c>
      <c r="BE250" t="s">
        <v>81</v>
      </c>
      <c r="BF250" t="s">
        <v>81</v>
      </c>
      <c r="BG250" t="s">
        <v>1838</v>
      </c>
      <c r="BH250" t="s">
        <v>652</v>
      </c>
      <c r="BI250" t="s">
        <v>81</v>
      </c>
      <c r="BJ250" t="s">
        <v>81</v>
      </c>
      <c r="BK250" t="s">
        <v>81</v>
      </c>
      <c r="BL250" t="s">
        <v>81</v>
      </c>
      <c r="BM250" t="s">
        <v>81</v>
      </c>
      <c r="BN250" t="s">
        <v>110</v>
      </c>
      <c r="BO250" t="s">
        <v>111</v>
      </c>
      <c r="BP250" t="s">
        <v>112</v>
      </c>
      <c r="BQ250" t="s">
        <v>400</v>
      </c>
      <c r="BR250" t="s">
        <v>81</v>
      </c>
      <c r="BS250" t="s">
        <v>3338</v>
      </c>
      <c r="BT250" s="428" t="str">
        <f>HYPERLINK("https://www.webofscience.com/wos/woscc/full-record/WOS:000218850100006","View Record in Web of Science")</f>
        <v>View Record in Web of Science</v>
      </c>
      <c r="BU250" t="s">
        <v>81</v>
      </c>
      <c r="BV250" t="s">
        <v>81</v>
      </c>
      <c r="BW250" t="s">
        <v>81</v>
      </c>
      <c r="BX250" t="s">
        <v>116</v>
      </c>
    </row>
    <row r="251" spans="1:76" x14ac:dyDescent="0.25">
      <c r="A251" t="s">
        <v>77</v>
      </c>
      <c r="B251" t="s">
        <v>77</v>
      </c>
      <c r="C251" t="s">
        <v>77</v>
      </c>
      <c r="D251" t="s">
        <v>77</v>
      </c>
      <c r="E251" t="s">
        <v>3339</v>
      </c>
      <c r="F251" t="s">
        <v>3340</v>
      </c>
      <c r="G251" t="s">
        <v>3341</v>
      </c>
      <c r="H251" t="s">
        <v>81</v>
      </c>
      <c r="I251" t="s">
        <v>82</v>
      </c>
      <c r="J251" t="s">
        <v>3342</v>
      </c>
      <c r="K251" t="s">
        <v>3343</v>
      </c>
      <c r="L251" t="s">
        <v>81</v>
      </c>
      <c r="M251" t="s">
        <v>81</v>
      </c>
      <c r="N251" t="s">
        <v>81</v>
      </c>
      <c r="O251" t="s">
        <v>3344</v>
      </c>
      <c r="P251" t="s">
        <v>3345</v>
      </c>
      <c r="Q251" t="s">
        <v>87</v>
      </c>
      <c r="R251" t="s">
        <v>81</v>
      </c>
      <c r="S251" t="s">
        <v>81</v>
      </c>
      <c r="T251" t="s">
        <v>81</v>
      </c>
      <c r="U251" t="s">
        <v>81</v>
      </c>
      <c r="V251" t="s">
        <v>3346</v>
      </c>
      <c r="W251" t="s">
        <v>89</v>
      </c>
      <c r="X251" t="s">
        <v>81</v>
      </c>
      <c r="Y251" t="s">
        <v>81</v>
      </c>
      <c r="Z251" t="s">
        <v>90</v>
      </c>
      <c r="AA251" t="s">
        <v>91</v>
      </c>
      <c r="AB251" t="s">
        <v>81</v>
      </c>
      <c r="AC251" t="s">
        <v>81</v>
      </c>
      <c r="AD251" t="s">
        <v>81</v>
      </c>
      <c r="AE251" t="s">
        <v>81</v>
      </c>
      <c r="AF251" t="s">
        <v>81</v>
      </c>
      <c r="AG251" t="s">
        <v>81</v>
      </c>
      <c r="AH251" t="s">
        <v>81</v>
      </c>
      <c r="AI251" t="s">
        <v>81</v>
      </c>
      <c r="AJ251" t="s">
        <v>81</v>
      </c>
      <c r="AK251" t="s">
        <v>81</v>
      </c>
      <c r="AL251" t="s">
        <v>730</v>
      </c>
      <c r="AM251" s="455">
        <v>1</v>
      </c>
      <c r="AN251" s="455">
        <v>1</v>
      </c>
      <c r="AO251" t="s">
        <v>77</v>
      </c>
      <c r="AP251" t="s">
        <v>77</v>
      </c>
      <c r="AQ251" t="s">
        <v>154</v>
      </c>
      <c r="AR251" t="s">
        <v>155</v>
      </c>
      <c r="AS251" t="s">
        <v>156</v>
      </c>
      <c r="AT251" t="s">
        <v>101</v>
      </c>
      <c r="AU251" t="s">
        <v>81</v>
      </c>
      <c r="AV251" t="s">
        <v>81</v>
      </c>
      <c r="AW251" t="s">
        <v>102</v>
      </c>
      <c r="AX251" t="s">
        <v>103</v>
      </c>
      <c r="AY251" t="s">
        <v>169</v>
      </c>
      <c r="AZ251" t="s">
        <v>169</v>
      </c>
      <c r="BA251" t="s">
        <v>96</v>
      </c>
      <c r="BB251" t="s">
        <v>106</v>
      </c>
      <c r="BC251" t="s">
        <v>81</v>
      </c>
      <c r="BD251" t="s">
        <v>81</v>
      </c>
      <c r="BE251" t="s">
        <v>81</v>
      </c>
      <c r="BF251" t="s">
        <v>81</v>
      </c>
      <c r="BG251" t="s">
        <v>481</v>
      </c>
      <c r="BH251" t="s">
        <v>1892</v>
      </c>
      <c r="BI251" t="s">
        <v>81</v>
      </c>
      <c r="BJ251" t="s">
        <v>81</v>
      </c>
      <c r="BK251" t="s">
        <v>81</v>
      </c>
      <c r="BL251" t="s">
        <v>81</v>
      </c>
      <c r="BM251" t="s">
        <v>81</v>
      </c>
      <c r="BN251" t="s">
        <v>212</v>
      </c>
      <c r="BO251" t="s">
        <v>111</v>
      </c>
      <c r="BP251" t="s">
        <v>112</v>
      </c>
      <c r="BQ251" t="s">
        <v>173</v>
      </c>
      <c r="BR251" t="s">
        <v>81</v>
      </c>
      <c r="BS251" t="s">
        <v>3347</v>
      </c>
      <c r="BT251" s="429" t="str">
        <f>HYPERLINK("https://www.webofscience.com/wos/woscc/full-record/WOS:000218848700002","View Record in Web of Science")</f>
        <v>View Record in Web of Science</v>
      </c>
      <c r="BU251" t="s">
        <v>81</v>
      </c>
      <c r="BV251" t="s">
        <v>81</v>
      </c>
      <c r="BW251" t="s">
        <v>81</v>
      </c>
      <c r="BX251" t="s">
        <v>116</v>
      </c>
    </row>
    <row r="252" spans="1:76" x14ac:dyDescent="0.25">
      <c r="A252" t="s">
        <v>77</v>
      </c>
      <c r="B252" t="s">
        <v>77</v>
      </c>
      <c r="C252" t="s">
        <v>77</v>
      </c>
      <c r="D252" t="s">
        <v>77</v>
      </c>
      <c r="E252" t="s">
        <v>3348</v>
      </c>
      <c r="F252" t="s">
        <v>3349</v>
      </c>
      <c r="G252" t="s">
        <v>3350</v>
      </c>
      <c r="H252" t="s">
        <v>81</v>
      </c>
      <c r="I252" t="s">
        <v>82</v>
      </c>
      <c r="J252" t="s">
        <v>3351</v>
      </c>
      <c r="K252" t="s">
        <v>3352</v>
      </c>
      <c r="L252" t="s">
        <v>3353</v>
      </c>
      <c r="M252" t="s">
        <v>3354</v>
      </c>
      <c r="N252" t="s">
        <v>3355</v>
      </c>
      <c r="O252" t="s">
        <v>3356</v>
      </c>
      <c r="P252" t="s">
        <v>3357</v>
      </c>
      <c r="Q252" t="s">
        <v>87</v>
      </c>
      <c r="R252" t="s">
        <v>81</v>
      </c>
      <c r="S252" t="s">
        <v>81</v>
      </c>
      <c r="T252" t="s">
        <v>81</v>
      </c>
      <c r="U252" t="s">
        <v>81</v>
      </c>
      <c r="V252" t="s">
        <v>3358</v>
      </c>
      <c r="W252" t="s">
        <v>89</v>
      </c>
      <c r="X252" t="s">
        <v>81</v>
      </c>
      <c r="Y252" t="s">
        <v>81</v>
      </c>
      <c r="Z252" t="s">
        <v>90</v>
      </c>
      <c r="AA252" t="s">
        <v>91</v>
      </c>
      <c r="AB252" t="s">
        <v>81</v>
      </c>
      <c r="AC252" t="s">
        <v>81</v>
      </c>
      <c r="AD252" t="s">
        <v>81</v>
      </c>
      <c r="AE252" t="s">
        <v>81</v>
      </c>
      <c r="AF252" t="s">
        <v>81</v>
      </c>
      <c r="AG252" t="s">
        <v>3359</v>
      </c>
      <c r="AH252" t="s">
        <v>3360</v>
      </c>
      <c r="AI252" t="s">
        <v>81</v>
      </c>
      <c r="AJ252" t="s">
        <v>81</v>
      </c>
      <c r="AK252" t="s">
        <v>81</v>
      </c>
      <c r="AL252" t="s">
        <v>254</v>
      </c>
      <c r="AM252" s="455">
        <v>0</v>
      </c>
      <c r="AN252" s="455">
        <v>0</v>
      </c>
      <c r="AO252" t="s">
        <v>117</v>
      </c>
      <c r="AP252" t="s">
        <v>117</v>
      </c>
      <c r="AQ252" t="s">
        <v>98</v>
      </c>
      <c r="AR252" t="s">
        <v>99</v>
      </c>
      <c r="AS252" t="s">
        <v>100</v>
      </c>
      <c r="AT252" t="s">
        <v>81</v>
      </c>
      <c r="AU252" t="s">
        <v>101</v>
      </c>
      <c r="AV252" t="s">
        <v>81</v>
      </c>
      <c r="AW252" t="s">
        <v>102</v>
      </c>
      <c r="AX252" t="s">
        <v>103</v>
      </c>
      <c r="AY252" t="s">
        <v>268</v>
      </c>
      <c r="AZ252" t="s">
        <v>268</v>
      </c>
      <c r="BA252" t="s">
        <v>218</v>
      </c>
      <c r="BB252" t="s">
        <v>96</v>
      </c>
      <c r="BC252" t="s">
        <v>81</v>
      </c>
      <c r="BD252" t="s">
        <v>81</v>
      </c>
      <c r="BE252" t="s">
        <v>81</v>
      </c>
      <c r="BF252" t="s">
        <v>81</v>
      </c>
      <c r="BG252" t="s">
        <v>3361</v>
      </c>
      <c r="BH252" t="s">
        <v>3362</v>
      </c>
      <c r="BI252" t="s">
        <v>81</v>
      </c>
      <c r="BJ252" t="s">
        <v>3363</v>
      </c>
      <c r="BK252" s="430" t="str">
        <f>HYPERLINK("http://dx.doi.org/10.31181/ijes1512026277","http://dx.doi.org/10.31181/ijes1512026277")</f>
        <v>http://dx.doi.org/10.31181/ijes1512026277</v>
      </c>
      <c r="BL252" t="s">
        <v>81</v>
      </c>
      <c r="BM252" t="s">
        <v>81</v>
      </c>
      <c r="BN252" t="s">
        <v>127</v>
      </c>
      <c r="BO252" t="s">
        <v>111</v>
      </c>
      <c r="BP252" t="s">
        <v>112</v>
      </c>
      <c r="BQ252" t="s">
        <v>3364</v>
      </c>
      <c r="BR252" t="s">
        <v>81</v>
      </c>
      <c r="BS252" t="s">
        <v>3365</v>
      </c>
      <c r="BT252" s="431" t="str">
        <f>HYPERLINK("https://www.webofscience.com/wos/woscc/full-record/WOS:001701281400001","View Record in Web of Science")</f>
        <v>View Record in Web of Science</v>
      </c>
      <c r="BU252" t="s">
        <v>115</v>
      </c>
      <c r="BV252" t="s">
        <v>81</v>
      </c>
      <c r="BW252" t="s">
        <v>81</v>
      </c>
      <c r="BX252" t="s">
        <v>116</v>
      </c>
    </row>
    <row r="253" spans="1:76" x14ac:dyDescent="0.25">
      <c r="A253" t="s">
        <v>77</v>
      </c>
      <c r="B253" t="s">
        <v>77</v>
      </c>
      <c r="C253" t="s">
        <v>77</v>
      </c>
      <c r="D253" t="s">
        <v>77</v>
      </c>
      <c r="E253" t="s">
        <v>3366</v>
      </c>
      <c r="F253" t="s">
        <v>3367</v>
      </c>
      <c r="G253" t="s">
        <v>3368</v>
      </c>
      <c r="H253" t="s">
        <v>81</v>
      </c>
      <c r="I253" t="s">
        <v>82</v>
      </c>
      <c r="J253" t="s">
        <v>3369</v>
      </c>
      <c r="K253" t="s">
        <v>3370</v>
      </c>
      <c r="L253" t="s">
        <v>81</v>
      </c>
      <c r="M253" t="s">
        <v>81</v>
      </c>
      <c r="N253" t="s">
        <v>81</v>
      </c>
      <c r="O253" t="s">
        <v>3371</v>
      </c>
      <c r="P253" t="s">
        <v>1206</v>
      </c>
      <c r="Q253" t="s">
        <v>87</v>
      </c>
      <c r="R253" t="s">
        <v>81</v>
      </c>
      <c r="S253" t="s">
        <v>81</v>
      </c>
      <c r="T253" t="s">
        <v>81</v>
      </c>
      <c r="U253" t="s">
        <v>81</v>
      </c>
      <c r="V253" t="s">
        <v>3372</v>
      </c>
      <c r="W253" t="s">
        <v>89</v>
      </c>
      <c r="X253" t="s">
        <v>81</v>
      </c>
      <c r="Y253" t="s">
        <v>81</v>
      </c>
      <c r="Z253" t="s">
        <v>90</v>
      </c>
      <c r="AA253" t="s">
        <v>91</v>
      </c>
      <c r="AB253" t="s">
        <v>81</v>
      </c>
      <c r="AC253" t="s">
        <v>81</v>
      </c>
      <c r="AD253" t="s">
        <v>81</v>
      </c>
      <c r="AE253" t="s">
        <v>81</v>
      </c>
      <c r="AF253" t="s">
        <v>81</v>
      </c>
      <c r="AG253" t="s">
        <v>3373</v>
      </c>
      <c r="AH253" t="s">
        <v>3374</v>
      </c>
      <c r="AI253" t="s">
        <v>81</v>
      </c>
      <c r="AJ253" t="s">
        <v>81</v>
      </c>
      <c r="AK253" t="s">
        <v>81</v>
      </c>
      <c r="AL253" t="s">
        <v>2067</v>
      </c>
      <c r="AM253" s="455">
        <v>2</v>
      </c>
      <c r="AN253" s="455">
        <v>2</v>
      </c>
      <c r="AO253" t="s">
        <v>106</v>
      </c>
      <c r="AP253" t="s">
        <v>106</v>
      </c>
      <c r="AQ253" t="s">
        <v>98</v>
      </c>
      <c r="AR253" t="s">
        <v>99</v>
      </c>
      <c r="AS253" t="s">
        <v>100</v>
      </c>
      <c r="AT253" t="s">
        <v>81</v>
      </c>
      <c r="AU253" t="s">
        <v>101</v>
      </c>
      <c r="AV253" t="s">
        <v>81</v>
      </c>
      <c r="AW253" t="s">
        <v>102</v>
      </c>
      <c r="AX253" t="s">
        <v>103</v>
      </c>
      <c r="AY253" t="s">
        <v>268</v>
      </c>
      <c r="AZ253" t="s">
        <v>268</v>
      </c>
      <c r="BA253" t="s">
        <v>218</v>
      </c>
      <c r="BB253" t="s">
        <v>96</v>
      </c>
      <c r="BC253" t="s">
        <v>81</v>
      </c>
      <c r="BD253" t="s">
        <v>81</v>
      </c>
      <c r="BE253" t="s">
        <v>81</v>
      </c>
      <c r="BF253" t="s">
        <v>81</v>
      </c>
      <c r="BG253" t="s">
        <v>583</v>
      </c>
      <c r="BH253" t="s">
        <v>670</v>
      </c>
      <c r="BI253" t="s">
        <v>81</v>
      </c>
      <c r="BJ253" t="s">
        <v>3375</v>
      </c>
      <c r="BK253" s="432" t="str">
        <f>HYPERLINK("http://dx.doi.org/10.31181/ijes1512026214","http://dx.doi.org/10.31181/ijes1512026214")</f>
        <v>http://dx.doi.org/10.31181/ijes1512026214</v>
      </c>
      <c r="BL253" t="s">
        <v>81</v>
      </c>
      <c r="BM253" t="s">
        <v>81</v>
      </c>
      <c r="BN253" t="s">
        <v>252</v>
      </c>
      <c r="BO253" t="s">
        <v>111</v>
      </c>
      <c r="BP253" t="s">
        <v>112</v>
      </c>
      <c r="BQ253" t="s">
        <v>271</v>
      </c>
      <c r="BR253" t="s">
        <v>81</v>
      </c>
      <c r="BS253" t="s">
        <v>3376</v>
      </c>
      <c r="BT253" s="433" t="str">
        <f>HYPERLINK("https://www.webofscience.com/wos/woscc/full-record/WOS:001672652700004","View Record in Web of Science")</f>
        <v>View Record in Web of Science</v>
      </c>
      <c r="BU253" t="s">
        <v>115</v>
      </c>
      <c r="BV253" t="s">
        <v>81</v>
      </c>
      <c r="BW253" t="s">
        <v>81</v>
      </c>
      <c r="BX253" t="s">
        <v>116</v>
      </c>
    </row>
    <row r="254" spans="1:76" x14ac:dyDescent="0.25">
      <c r="A254" t="s">
        <v>77</v>
      </c>
      <c r="B254" t="s">
        <v>77</v>
      </c>
      <c r="C254" t="s">
        <v>77</v>
      </c>
      <c r="D254" t="s">
        <v>77</v>
      </c>
      <c r="E254" t="s">
        <v>3377</v>
      </c>
      <c r="F254" t="s">
        <v>3378</v>
      </c>
      <c r="G254" t="s">
        <v>3379</v>
      </c>
      <c r="H254" t="s">
        <v>81</v>
      </c>
      <c r="I254" t="s">
        <v>82</v>
      </c>
      <c r="J254" t="s">
        <v>3380</v>
      </c>
      <c r="K254" t="s">
        <v>1560</v>
      </c>
      <c r="L254" t="s">
        <v>3381</v>
      </c>
      <c r="M254" t="s">
        <v>3382</v>
      </c>
      <c r="N254" t="s">
        <v>3383</v>
      </c>
      <c r="O254" t="s">
        <v>3384</v>
      </c>
      <c r="P254" t="s">
        <v>3385</v>
      </c>
      <c r="Q254" t="s">
        <v>87</v>
      </c>
      <c r="R254" t="s">
        <v>81</v>
      </c>
      <c r="S254" t="s">
        <v>81</v>
      </c>
      <c r="T254" t="s">
        <v>81</v>
      </c>
      <c r="U254" t="s">
        <v>81</v>
      </c>
      <c r="V254" t="s">
        <v>3386</v>
      </c>
      <c r="W254" t="s">
        <v>89</v>
      </c>
      <c r="X254" t="s">
        <v>81</v>
      </c>
      <c r="Y254" t="s">
        <v>81</v>
      </c>
      <c r="Z254" t="s">
        <v>90</v>
      </c>
      <c r="AA254" t="s">
        <v>91</v>
      </c>
      <c r="AB254" t="s">
        <v>81</v>
      </c>
      <c r="AC254" t="s">
        <v>81</v>
      </c>
      <c r="AD254" t="s">
        <v>81</v>
      </c>
      <c r="AE254" t="s">
        <v>81</v>
      </c>
      <c r="AF254" t="s">
        <v>81</v>
      </c>
      <c r="AG254" t="s">
        <v>3387</v>
      </c>
      <c r="AH254" t="s">
        <v>3388</v>
      </c>
      <c r="AI254" t="s">
        <v>3389</v>
      </c>
      <c r="AJ254" t="s">
        <v>3390</v>
      </c>
      <c r="AK254" t="s">
        <v>81</v>
      </c>
      <c r="AL254" t="s">
        <v>371</v>
      </c>
      <c r="AM254" s="455">
        <v>2</v>
      </c>
      <c r="AN254" s="455">
        <v>3</v>
      </c>
      <c r="AO254" t="s">
        <v>135</v>
      </c>
      <c r="AP254" t="s">
        <v>236</v>
      </c>
      <c r="AQ254" t="s">
        <v>98</v>
      </c>
      <c r="AR254" t="s">
        <v>99</v>
      </c>
      <c r="AS254" t="s">
        <v>100</v>
      </c>
      <c r="AT254" t="s">
        <v>81</v>
      </c>
      <c r="AU254" t="s">
        <v>101</v>
      </c>
      <c r="AV254" t="s">
        <v>81</v>
      </c>
      <c r="AW254" t="s">
        <v>102</v>
      </c>
      <c r="AX254" t="s">
        <v>103</v>
      </c>
      <c r="AY254" t="s">
        <v>190</v>
      </c>
      <c r="AZ254" t="s">
        <v>190</v>
      </c>
      <c r="BA254" t="s">
        <v>97</v>
      </c>
      <c r="BB254" t="s">
        <v>96</v>
      </c>
      <c r="BC254" t="s">
        <v>81</v>
      </c>
      <c r="BD254" t="s">
        <v>81</v>
      </c>
      <c r="BE254" t="s">
        <v>81</v>
      </c>
      <c r="BF254" t="s">
        <v>81</v>
      </c>
      <c r="BG254" t="s">
        <v>3391</v>
      </c>
      <c r="BH254" t="s">
        <v>3392</v>
      </c>
      <c r="BI254" t="s">
        <v>81</v>
      </c>
      <c r="BJ254" t="s">
        <v>3393</v>
      </c>
      <c r="BK254" s="434" t="str">
        <f>HYPERLINK("http://dx.doi.org/10.31181/ijes1412025195","http://dx.doi.org/10.31181/ijes1412025195")</f>
        <v>http://dx.doi.org/10.31181/ijes1412025195</v>
      </c>
      <c r="BL254" t="s">
        <v>81</v>
      </c>
      <c r="BM254" t="s">
        <v>81</v>
      </c>
      <c r="BN254" t="s">
        <v>218</v>
      </c>
      <c r="BO254" t="s">
        <v>111</v>
      </c>
      <c r="BP254" t="s">
        <v>112</v>
      </c>
      <c r="BQ254" t="s">
        <v>3394</v>
      </c>
      <c r="BR254" t="s">
        <v>81</v>
      </c>
      <c r="BS254" t="s">
        <v>3395</v>
      </c>
      <c r="BT254" s="435" t="str">
        <f>HYPERLINK("https://www.webofscience.com/wos/woscc/full-record/WOS:001556036400001","View Record in Web of Science")</f>
        <v>View Record in Web of Science</v>
      </c>
      <c r="BU254" t="s">
        <v>115</v>
      </c>
      <c r="BV254" t="s">
        <v>81</v>
      </c>
      <c r="BW254" t="s">
        <v>81</v>
      </c>
      <c r="BX254" t="s">
        <v>116</v>
      </c>
    </row>
    <row r="255" spans="1:76" x14ac:dyDescent="0.25">
      <c r="A255" t="s">
        <v>77</v>
      </c>
      <c r="B255" t="s">
        <v>77</v>
      </c>
      <c r="C255" t="s">
        <v>77</v>
      </c>
      <c r="D255" t="s">
        <v>77</v>
      </c>
      <c r="E255" t="s">
        <v>3396</v>
      </c>
      <c r="F255" t="s">
        <v>3397</v>
      </c>
      <c r="G255" t="s">
        <v>3398</v>
      </c>
      <c r="H255" t="s">
        <v>81</v>
      </c>
      <c r="I255" t="s">
        <v>82</v>
      </c>
      <c r="J255" t="s">
        <v>3399</v>
      </c>
      <c r="K255" t="s">
        <v>3400</v>
      </c>
      <c r="L255" t="s">
        <v>81</v>
      </c>
      <c r="M255" t="s">
        <v>81</v>
      </c>
      <c r="N255" t="s">
        <v>81</v>
      </c>
      <c r="O255" t="s">
        <v>3401</v>
      </c>
      <c r="P255" t="s">
        <v>3402</v>
      </c>
      <c r="Q255" t="s">
        <v>87</v>
      </c>
      <c r="R255" t="s">
        <v>81</v>
      </c>
      <c r="S255" t="s">
        <v>81</v>
      </c>
      <c r="T255" t="s">
        <v>81</v>
      </c>
      <c r="U255" t="s">
        <v>81</v>
      </c>
      <c r="V255" t="s">
        <v>3403</v>
      </c>
      <c r="W255" t="s">
        <v>89</v>
      </c>
      <c r="X255" t="s">
        <v>81</v>
      </c>
      <c r="Y255" t="s">
        <v>81</v>
      </c>
      <c r="Z255" t="s">
        <v>90</v>
      </c>
      <c r="AA255" t="s">
        <v>91</v>
      </c>
      <c r="AB255" t="s">
        <v>81</v>
      </c>
      <c r="AC255" t="s">
        <v>81</v>
      </c>
      <c r="AD255" t="s">
        <v>81</v>
      </c>
      <c r="AE255" t="s">
        <v>81</v>
      </c>
      <c r="AF255" t="s">
        <v>81</v>
      </c>
      <c r="AG255" t="s">
        <v>3404</v>
      </c>
      <c r="AH255" t="s">
        <v>3405</v>
      </c>
      <c r="AI255" t="s">
        <v>3406</v>
      </c>
      <c r="AJ255" t="s">
        <v>3407</v>
      </c>
      <c r="AK255" t="s">
        <v>81</v>
      </c>
      <c r="AL255" t="s">
        <v>252</v>
      </c>
      <c r="AM255" s="455">
        <v>10</v>
      </c>
      <c r="AN255" s="455">
        <v>10</v>
      </c>
      <c r="AO255" t="s">
        <v>77</v>
      </c>
      <c r="AP255" t="s">
        <v>97</v>
      </c>
      <c r="AQ255" t="s">
        <v>131</v>
      </c>
      <c r="AR255" t="s">
        <v>132</v>
      </c>
      <c r="AS255" t="s">
        <v>133</v>
      </c>
      <c r="AT255" t="s">
        <v>81</v>
      </c>
      <c r="AU255" t="s">
        <v>101</v>
      </c>
      <c r="AV255" t="s">
        <v>81</v>
      </c>
      <c r="AW255" t="s">
        <v>102</v>
      </c>
      <c r="AX255" t="s">
        <v>103</v>
      </c>
      <c r="AY255" t="s">
        <v>669</v>
      </c>
      <c r="AZ255" t="s">
        <v>669</v>
      </c>
      <c r="BA255" t="s">
        <v>136</v>
      </c>
      <c r="BB255" t="s">
        <v>96</v>
      </c>
      <c r="BC255" t="s">
        <v>81</v>
      </c>
      <c r="BD255" t="s">
        <v>81</v>
      </c>
      <c r="BE255" t="s">
        <v>81</v>
      </c>
      <c r="BF255" t="s">
        <v>81</v>
      </c>
      <c r="BG255" t="s">
        <v>541</v>
      </c>
      <c r="BH255" t="s">
        <v>1167</v>
      </c>
      <c r="BI255" t="s">
        <v>81</v>
      </c>
      <c r="BJ255" t="s">
        <v>3408</v>
      </c>
      <c r="BK255" s="436" t="str">
        <f>HYPERLINK("http://dx.doi.org/10.52950/ES.2021.10.1.003","http://dx.doi.org/10.52950/ES.2021.10.1.003")</f>
        <v>http://dx.doi.org/10.52950/ES.2021.10.1.003</v>
      </c>
      <c r="BL255" t="s">
        <v>81</v>
      </c>
      <c r="BM255" t="s">
        <v>81</v>
      </c>
      <c r="BN255" t="s">
        <v>97</v>
      </c>
      <c r="BO255" t="s">
        <v>111</v>
      </c>
      <c r="BP255" t="s">
        <v>112</v>
      </c>
      <c r="BQ255" t="s">
        <v>672</v>
      </c>
      <c r="BR255" t="s">
        <v>81</v>
      </c>
      <c r="BS255" t="s">
        <v>3409</v>
      </c>
      <c r="BT255" s="437" t="str">
        <f>HYPERLINK("https://www.webofscience.com/wos/woscc/full-record/WOS:000703061400003","View Record in Web of Science")</f>
        <v>View Record in Web of Science</v>
      </c>
      <c r="BU255" t="s">
        <v>115</v>
      </c>
      <c r="BV255" t="s">
        <v>81</v>
      </c>
      <c r="BW255" t="s">
        <v>81</v>
      </c>
      <c r="BX255" t="s">
        <v>116</v>
      </c>
    </row>
    <row r="256" spans="1:76" x14ac:dyDescent="0.25">
      <c r="A256" t="s">
        <v>77</v>
      </c>
      <c r="B256" t="s">
        <v>77</v>
      </c>
      <c r="C256" t="s">
        <v>77</v>
      </c>
      <c r="D256" t="s">
        <v>77</v>
      </c>
      <c r="E256" t="s">
        <v>3410</v>
      </c>
      <c r="F256" t="s">
        <v>3411</v>
      </c>
      <c r="G256" t="s">
        <v>3412</v>
      </c>
      <c r="H256" t="s">
        <v>81</v>
      </c>
      <c r="I256" t="s">
        <v>82</v>
      </c>
      <c r="J256" t="s">
        <v>3413</v>
      </c>
      <c r="K256" t="s">
        <v>3414</v>
      </c>
      <c r="L256" t="s">
        <v>3415</v>
      </c>
      <c r="M256" t="s">
        <v>3416</v>
      </c>
      <c r="N256" t="s">
        <v>3417</v>
      </c>
      <c r="O256" t="s">
        <v>3418</v>
      </c>
      <c r="P256" t="s">
        <v>124</v>
      </c>
      <c r="Q256" t="s">
        <v>87</v>
      </c>
      <c r="R256" t="s">
        <v>81</v>
      </c>
      <c r="S256" t="s">
        <v>81</v>
      </c>
      <c r="T256" t="s">
        <v>81</v>
      </c>
      <c r="U256" t="s">
        <v>81</v>
      </c>
      <c r="V256" t="s">
        <v>3419</v>
      </c>
      <c r="W256" t="s">
        <v>89</v>
      </c>
      <c r="X256" t="s">
        <v>81</v>
      </c>
      <c r="Y256" t="s">
        <v>81</v>
      </c>
      <c r="Z256" t="s">
        <v>90</v>
      </c>
      <c r="AA256" t="s">
        <v>91</v>
      </c>
      <c r="AB256" t="s">
        <v>81</v>
      </c>
      <c r="AC256" t="s">
        <v>81</v>
      </c>
      <c r="AD256" t="s">
        <v>81</v>
      </c>
      <c r="AE256" t="s">
        <v>81</v>
      </c>
      <c r="AF256" t="s">
        <v>81</v>
      </c>
      <c r="AG256" t="s">
        <v>3420</v>
      </c>
      <c r="AH256" t="s">
        <v>3421</v>
      </c>
      <c r="AI256" t="s">
        <v>3422</v>
      </c>
      <c r="AJ256" t="s">
        <v>3423</v>
      </c>
      <c r="AK256" t="s">
        <v>81</v>
      </c>
      <c r="AL256" t="s">
        <v>316</v>
      </c>
      <c r="AM256" s="455">
        <v>1</v>
      </c>
      <c r="AN256" s="455">
        <v>1</v>
      </c>
      <c r="AO256" t="s">
        <v>77</v>
      </c>
      <c r="AP256" t="s">
        <v>351</v>
      </c>
      <c r="AQ256" t="s">
        <v>131</v>
      </c>
      <c r="AR256" t="s">
        <v>132</v>
      </c>
      <c r="AS256" t="s">
        <v>133</v>
      </c>
      <c r="AT256" t="s">
        <v>81</v>
      </c>
      <c r="AU256" t="s">
        <v>101</v>
      </c>
      <c r="AV256" t="s">
        <v>81</v>
      </c>
      <c r="AW256" t="s">
        <v>102</v>
      </c>
      <c r="AX256" t="s">
        <v>103</v>
      </c>
      <c r="AY256" t="s">
        <v>669</v>
      </c>
      <c r="AZ256" t="s">
        <v>669</v>
      </c>
      <c r="BA256" t="s">
        <v>136</v>
      </c>
      <c r="BB256" t="s">
        <v>96</v>
      </c>
      <c r="BC256" t="s">
        <v>81</v>
      </c>
      <c r="BD256" t="s">
        <v>81</v>
      </c>
      <c r="BE256" t="s">
        <v>81</v>
      </c>
      <c r="BF256" t="s">
        <v>81</v>
      </c>
      <c r="BG256" t="s">
        <v>755</v>
      </c>
      <c r="BH256" t="s">
        <v>480</v>
      </c>
      <c r="BI256" t="s">
        <v>81</v>
      </c>
      <c r="BJ256" t="s">
        <v>3424</v>
      </c>
      <c r="BK256" s="438" t="str">
        <f>HYPERLINK("http://dx.doi.org/10.52950/ES.2021.10.1.004","http://dx.doi.org/10.52950/ES.2021.10.1.004")</f>
        <v>http://dx.doi.org/10.52950/ES.2021.10.1.004</v>
      </c>
      <c r="BL256" t="s">
        <v>81</v>
      </c>
      <c r="BM256" t="s">
        <v>81</v>
      </c>
      <c r="BN256" t="s">
        <v>157</v>
      </c>
      <c r="BO256" t="s">
        <v>111</v>
      </c>
      <c r="BP256" t="s">
        <v>112</v>
      </c>
      <c r="BQ256" t="s">
        <v>672</v>
      </c>
      <c r="BR256" t="s">
        <v>81</v>
      </c>
      <c r="BS256" t="s">
        <v>3425</v>
      </c>
      <c r="BT256" s="439" t="str">
        <f>HYPERLINK("https://www.webofscience.com/wos/woscc/full-record/WOS:000703061400004","View Record in Web of Science")</f>
        <v>View Record in Web of Science</v>
      </c>
      <c r="BU256" t="s">
        <v>115</v>
      </c>
      <c r="BV256" t="s">
        <v>81</v>
      </c>
      <c r="BW256" t="s">
        <v>81</v>
      </c>
      <c r="BX256" t="s">
        <v>116</v>
      </c>
    </row>
    <row r="257" spans="1:76" x14ac:dyDescent="0.25">
      <c r="A257" t="s">
        <v>77</v>
      </c>
      <c r="B257" t="s">
        <v>77</v>
      </c>
      <c r="C257" t="s">
        <v>77</v>
      </c>
      <c r="D257" t="s">
        <v>77</v>
      </c>
      <c r="E257" t="s">
        <v>3426</v>
      </c>
      <c r="F257" t="s">
        <v>3427</v>
      </c>
      <c r="G257" t="s">
        <v>3428</v>
      </c>
      <c r="H257" t="s">
        <v>81</v>
      </c>
      <c r="I257" t="s">
        <v>82</v>
      </c>
      <c r="J257" t="s">
        <v>3429</v>
      </c>
      <c r="K257" t="s">
        <v>3430</v>
      </c>
      <c r="L257" t="s">
        <v>81</v>
      </c>
      <c r="M257" t="s">
        <v>81</v>
      </c>
      <c r="N257" t="s">
        <v>81</v>
      </c>
      <c r="O257" t="s">
        <v>3431</v>
      </c>
      <c r="P257" t="s">
        <v>124</v>
      </c>
      <c r="Q257" t="s">
        <v>87</v>
      </c>
      <c r="R257" t="s">
        <v>81</v>
      </c>
      <c r="S257" t="s">
        <v>81</v>
      </c>
      <c r="T257" t="s">
        <v>81</v>
      </c>
      <c r="U257" t="s">
        <v>81</v>
      </c>
      <c r="V257" t="s">
        <v>3432</v>
      </c>
      <c r="W257" t="s">
        <v>89</v>
      </c>
      <c r="X257" t="s">
        <v>81</v>
      </c>
      <c r="Y257" t="s">
        <v>81</v>
      </c>
      <c r="Z257" t="s">
        <v>90</v>
      </c>
      <c r="AA257" t="s">
        <v>91</v>
      </c>
      <c r="AB257" t="s">
        <v>81</v>
      </c>
      <c r="AC257" t="s">
        <v>81</v>
      </c>
      <c r="AD257" t="s">
        <v>81</v>
      </c>
      <c r="AE257" t="s">
        <v>81</v>
      </c>
      <c r="AF257" t="s">
        <v>81</v>
      </c>
      <c r="AG257" t="s">
        <v>3433</v>
      </c>
      <c r="AH257" t="s">
        <v>3434</v>
      </c>
      <c r="AI257" t="s">
        <v>754</v>
      </c>
      <c r="AJ257" t="s">
        <v>1849</v>
      </c>
      <c r="AK257" t="s">
        <v>81</v>
      </c>
      <c r="AL257" t="s">
        <v>612</v>
      </c>
      <c r="AM257" s="455">
        <v>16</v>
      </c>
      <c r="AN257" s="455">
        <v>16</v>
      </c>
      <c r="AO257" t="s">
        <v>77</v>
      </c>
      <c r="AP257" t="s">
        <v>97</v>
      </c>
      <c r="AQ257" t="s">
        <v>154</v>
      </c>
      <c r="AR257" t="s">
        <v>155</v>
      </c>
      <c r="AS257" t="s">
        <v>156</v>
      </c>
      <c r="AT257" t="s">
        <v>101</v>
      </c>
      <c r="AU257" t="s">
        <v>81</v>
      </c>
      <c r="AV257" t="s">
        <v>81</v>
      </c>
      <c r="AW257" t="s">
        <v>102</v>
      </c>
      <c r="AX257" t="s">
        <v>103</v>
      </c>
      <c r="AY257" t="s">
        <v>235</v>
      </c>
      <c r="AZ257" t="s">
        <v>235</v>
      </c>
      <c r="BA257" t="s">
        <v>236</v>
      </c>
      <c r="BB257" t="s">
        <v>106</v>
      </c>
      <c r="BC257" t="s">
        <v>81</v>
      </c>
      <c r="BD257" t="s">
        <v>81</v>
      </c>
      <c r="BE257" t="s">
        <v>81</v>
      </c>
      <c r="BF257" t="s">
        <v>81</v>
      </c>
      <c r="BG257" t="s">
        <v>541</v>
      </c>
      <c r="BH257" t="s">
        <v>583</v>
      </c>
      <c r="BI257" t="s">
        <v>81</v>
      </c>
      <c r="BJ257" t="s">
        <v>3435</v>
      </c>
      <c r="BK257" s="440" t="str">
        <f>HYPERLINK("http://dx.doi.org/10.20472/ES.2020.9.2.003","http://dx.doi.org/10.20472/ES.2020.9.2.003")</f>
        <v>http://dx.doi.org/10.20472/ES.2020.9.2.003</v>
      </c>
      <c r="BL257" t="s">
        <v>81</v>
      </c>
      <c r="BM257" t="s">
        <v>81</v>
      </c>
      <c r="BN257" t="s">
        <v>567</v>
      </c>
      <c r="BO257" t="s">
        <v>111</v>
      </c>
      <c r="BP257" t="s">
        <v>112</v>
      </c>
      <c r="BQ257" t="s">
        <v>238</v>
      </c>
      <c r="BR257" t="s">
        <v>81</v>
      </c>
      <c r="BS257" t="s">
        <v>3436</v>
      </c>
      <c r="BT257" s="441" t="str">
        <f>HYPERLINK("https://www.webofscience.com/wos/woscc/full-record/WOS:000600905100003","View Record in Web of Science")</f>
        <v>View Record in Web of Science</v>
      </c>
      <c r="BU257" t="s">
        <v>115</v>
      </c>
      <c r="BV257" t="s">
        <v>81</v>
      </c>
      <c r="BW257" t="s">
        <v>81</v>
      </c>
      <c r="BX257" t="s">
        <v>116</v>
      </c>
    </row>
    <row r="258" spans="1:76" x14ac:dyDescent="0.25">
      <c r="A258" t="s">
        <v>77</v>
      </c>
      <c r="B258" t="s">
        <v>77</v>
      </c>
      <c r="C258" t="s">
        <v>77</v>
      </c>
      <c r="D258" t="s">
        <v>77</v>
      </c>
      <c r="E258" t="s">
        <v>3437</v>
      </c>
      <c r="F258" t="s">
        <v>3438</v>
      </c>
      <c r="G258" t="s">
        <v>3439</v>
      </c>
      <c r="H258" t="s">
        <v>81</v>
      </c>
      <c r="I258" t="s">
        <v>82</v>
      </c>
      <c r="J258" t="s">
        <v>3440</v>
      </c>
      <c r="K258" t="s">
        <v>3441</v>
      </c>
      <c r="L258" t="s">
        <v>81</v>
      </c>
      <c r="M258" t="s">
        <v>81</v>
      </c>
      <c r="N258" t="s">
        <v>3442</v>
      </c>
      <c r="O258" t="s">
        <v>3443</v>
      </c>
      <c r="P258" t="s">
        <v>3281</v>
      </c>
      <c r="Q258" t="s">
        <v>87</v>
      </c>
      <c r="R258" t="s">
        <v>81</v>
      </c>
      <c r="S258" t="s">
        <v>81</v>
      </c>
      <c r="T258" t="s">
        <v>81</v>
      </c>
      <c r="U258" t="s">
        <v>81</v>
      </c>
      <c r="V258" t="s">
        <v>3444</v>
      </c>
      <c r="W258" t="s">
        <v>89</v>
      </c>
      <c r="X258" t="s">
        <v>81</v>
      </c>
      <c r="Y258" t="s">
        <v>81</v>
      </c>
      <c r="Z258" t="s">
        <v>90</v>
      </c>
      <c r="AA258" t="s">
        <v>91</v>
      </c>
      <c r="AB258" t="s">
        <v>81</v>
      </c>
      <c r="AC258" t="s">
        <v>81</v>
      </c>
      <c r="AD258" t="s">
        <v>81</v>
      </c>
      <c r="AE258" t="s">
        <v>81</v>
      </c>
      <c r="AF258" t="s">
        <v>81</v>
      </c>
      <c r="AG258" t="s">
        <v>3445</v>
      </c>
      <c r="AH258" t="s">
        <v>81</v>
      </c>
      <c r="AI258" t="s">
        <v>3446</v>
      </c>
      <c r="AJ258" t="s">
        <v>3447</v>
      </c>
      <c r="AK258" t="s">
        <v>81</v>
      </c>
      <c r="AL258" t="s">
        <v>370</v>
      </c>
      <c r="AM258" s="455">
        <v>10</v>
      </c>
      <c r="AN258" s="455">
        <v>11</v>
      </c>
      <c r="AO258" t="s">
        <v>77</v>
      </c>
      <c r="AP258" t="s">
        <v>97</v>
      </c>
      <c r="AQ258" t="s">
        <v>131</v>
      </c>
      <c r="AR258" t="s">
        <v>132</v>
      </c>
      <c r="AS258" t="s">
        <v>133</v>
      </c>
      <c r="AT258" t="s">
        <v>81</v>
      </c>
      <c r="AU258" t="s">
        <v>101</v>
      </c>
      <c r="AV258" t="s">
        <v>81</v>
      </c>
      <c r="AW258" t="s">
        <v>102</v>
      </c>
      <c r="AX258" t="s">
        <v>103</v>
      </c>
      <c r="AY258" t="s">
        <v>235</v>
      </c>
      <c r="AZ258" t="s">
        <v>235</v>
      </c>
      <c r="BA258" t="s">
        <v>236</v>
      </c>
      <c r="BB258" t="s">
        <v>96</v>
      </c>
      <c r="BC258" t="s">
        <v>81</v>
      </c>
      <c r="BD258" t="s">
        <v>81</v>
      </c>
      <c r="BE258" t="s">
        <v>81</v>
      </c>
      <c r="BF258" t="s">
        <v>81</v>
      </c>
      <c r="BG258" t="s">
        <v>3448</v>
      </c>
      <c r="BH258" t="s">
        <v>3449</v>
      </c>
      <c r="BI258" t="s">
        <v>81</v>
      </c>
      <c r="BJ258" t="s">
        <v>3450</v>
      </c>
      <c r="BK258" s="442" t="str">
        <f>HYPERLINK("http://dx.doi.org/10.20472/ES.2020.9.1.011","http://dx.doi.org/10.20472/ES.2020.9.1.011")</f>
        <v>http://dx.doi.org/10.20472/ES.2020.9.1.011</v>
      </c>
      <c r="BL258" t="s">
        <v>81</v>
      </c>
      <c r="BM258" t="s">
        <v>81</v>
      </c>
      <c r="BN258" t="s">
        <v>172</v>
      </c>
      <c r="BO258" t="s">
        <v>111</v>
      </c>
      <c r="BP258" t="s">
        <v>112</v>
      </c>
      <c r="BQ258" t="s">
        <v>614</v>
      </c>
      <c r="BR258" t="s">
        <v>81</v>
      </c>
      <c r="BS258" t="s">
        <v>3451</v>
      </c>
      <c r="BT258" s="443" t="str">
        <f>HYPERLINK("https://www.webofscience.com/wos/woscc/full-record/WOS:000543252500011","View Record in Web of Science")</f>
        <v>View Record in Web of Science</v>
      </c>
      <c r="BU258" t="s">
        <v>115</v>
      </c>
      <c r="BV258" t="s">
        <v>81</v>
      </c>
      <c r="BW258" t="s">
        <v>81</v>
      </c>
      <c r="BX258" t="s">
        <v>116</v>
      </c>
    </row>
    <row r="259" spans="1:76" x14ac:dyDescent="0.25">
      <c r="A259" t="s">
        <v>77</v>
      </c>
      <c r="B259" t="s">
        <v>77</v>
      </c>
      <c r="C259" t="s">
        <v>77</v>
      </c>
      <c r="D259" t="s">
        <v>77</v>
      </c>
      <c r="E259" t="s">
        <v>3452</v>
      </c>
      <c r="F259" t="s">
        <v>3453</v>
      </c>
      <c r="G259" t="s">
        <v>1843</v>
      </c>
      <c r="H259" t="s">
        <v>81</v>
      </c>
      <c r="I259" t="s">
        <v>82</v>
      </c>
      <c r="J259" t="s">
        <v>3454</v>
      </c>
      <c r="K259" t="s">
        <v>3455</v>
      </c>
      <c r="L259" t="s">
        <v>81</v>
      </c>
      <c r="M259" t="s">
        <v>81</v>
      </c>
      <c r="N259" t="s">
        <v>81</v>
      </c>
      <c r="O259" t="s">
        <v>3456</v>
      </c>
      <c r="P259" t="s">
        <v>206</v>
      </c>
      <c r="Q259" t="s">
        <v>87</v>
      </c>
      <c r="R259" t="s">
        <v>81</v>
      </c>
      <c r="S259" t="s">
        <v>81</v>
      </c>
      <c r="T259" t="s">
        <v>81</v>
      </c>
      <c r="U259" t="s">
        <v>81</v>
      </c>
      <c r="V259" t="s">
        <v>3457</v>
      </c>
      <c r="W259" t="s">
        <v>89</v>
      </c>
      <c r="X259" t="s">
        <v>81</v>
      </c>
      <c r="Y259" t="s">
        <v>81</v>
      </c>
      <c r="Z259" t="s">
        <v>90</v>
      </c>
      <c r="AA259" t="s">
        <v>91</v>
      </c>
      <c r="AB259" t="s">
        <v>81</v>
      </c>
      <c r="AC259" t="s">
        <v>81</v>
      </c>
      <c r="AD259" t="s">
        <v>81</v>
      </c>
      <c r="AE259" t="s">
        <v>81</v>
      </c>
      <c r="AF259" t="s">
        <v>81</v>
      </c>
      <c r="AG259" t="s">
        <v>3458</v>
      </c>
      <c r="AH259" t="s">
        <v>81</v>
      </c>
      <c r="AI259" t="s">
        <v>754</v>
      </c>
      <c r="AJ259" t="s">
        <v>81</v>
      </c>
      <c r="AK259" t="s">
        <v>81</v>
      </c>
      <c r="AL259" t="s">
        <v>285</v>
      </c>
      <c r="AM259" s="455">
        <v>4</v>
      </c>
      <c r="AN259" s="455">
        <v>4</v>
      </c>
      <c r="AO259" t="s">
        <v>77</v>
      </c>
      <c r="AP259" t="s">
        <v>213</v>
      </c>
      <c r="AQ259" t="s">
        <v>154</v>
      </c>
      <c r="AR259" t="s">
        <v>155</v>
      </c>
      <c r="AS259" t="s">
        <v>156</v>
      </c>
      <c r="AT259" t="s">
        <v>101</v>
      </c>
      <c r="AU259" t="s">
        <v>81</v>
      </c>
      <c r="AV259" t="s">
        <v>81</v>
      </c>
      <c r="AW259" t="s">
        <v>102</v>
      </c>
      <c r="AX259" t="s">
        <v>103</v>
      </c>
      <c r="AY259" t="s">
        <v>352</v>
      </c>
      <c r="AZ259" t="s">
        <v>352</v>
      </c>
      <c r="BA259" t="s">
        <v>189</v>
      </c>
      <c r="BB259" t="s">
        <v>96</v>
      </c>
      <c r="BC259" t="s">
        <v>81</v>
      </c>
      <c r="BD259" t="s">
        <v>81</v>
      </c>
      <c r="BE259" t="s">
        <v>81</v>
      </c>
      <c r="BF259" t="s">
        <v>81</v>
      </c>
      <c r="BG259" t="s">
        <v>467</v>
      </c>
      <c r="BH259" t="s">
        <v>301</v>
      </c>
      <c r="BI259" t="s">
        <v>81</v>
      </c>
      <c r="BJ259" t="s">
        <v>81</v>
      </c>
      <c r="BK259" t="s">
        <v>81</v>
      </c>
      <c r="BL259" t="s">
        <v>81</v>
      </c>
      <c r="BM259" t="s">
        <v>81</v>
      </c>
      <c r="BN259" t="s">
        <v>543</v>
      </c>
      <c r="BO259" t="s">
        <v>111</v>
      </c>
      <c r="BP259" t="s">
        <v>112</v>
      </c>
      <c r="BQ259" t="s">
        <v>1522</v>
      </c>
      <c r="BR259" t="s">
        <v>81</v>
      </c>
      <c r="BS259" t="s">
        <v>3459</v>
      </c>
      <c r="BT259" s="444" t="str">
        <f>HYPERLINK("https://www.webofscience.com/wos/woscc/full-record/WOS:000375775900003","View Record in Web of Science")</f>
        <v>View Record in Web of Science</v>
      </c>
      <c r="BU259" t="s">
        <v>81</v>
      </c>
      <c r="BV259" t="s">
        <v>81</v>
      </c>
      <c r="BW259" t="s">
        <v>81</v>
      </c>
      <c r="BX259" t="s">
        <v>116</v>
      </c>
    </row>
    <row r="260" spans="1:76" x14ac:dyDescent="0.25">
      <c r="A260" t="s">
        <v>77</v>
      </c>
      <c r="B260" t="s">
        <v>77</v>
      </c>
      <c r="C260" t="s">
        <v>77</v>
      </c>
      <c r="D260" t="s">
        <v>96</v>
      </c>
      <c r="E260" t="s">
        <v>3460</v>
      </c>
      <c r="F260" t="s">
        <v>3461</v>
      </c>
      <c r="G260" t="s">
        <v>3462</v>
      </c>
      <c r="H260" t="s">
        <v>81</v>
      </c>
      <c r="I260" t="s">
        <v>82</v>
      </c>
      <c r="J260" t="s">
        <v>3463</v>
      </c>
      <c r="K260" t="s">
        <v>3464</v>
      </c>
      <c r="L260" t="s">
        <v>81</v>
      </c>
      <c r="M260" t="s">
        <v>81</v>
      </c>
      <c r="N260" t="s">
        <v>81</v>
      </c>
      <c r="O260" t="s">
        <v>3465</v>
      </c>
      <c r="P260" t="s">
        <v>81</v>
      </c>
      <c r="Q260" t="s">
        <v>87</v>
      </c>
      <c r="R260" t="s">
        <v>81</v>
      </c>
      <c r="S260" t="s">
        <v>81</v>
      </c>
      <c r="T260" t="s">
        <v>81</v>
      </c>
      <c r="U260" t="s">
        <v>81</v>
      </c>
      <c r="V260" t="s">
        <v>3466</v>
      </c>
      <c r="W260" t="s">
        <v>89</v>
      </c>
      <c r="X260" t="s">
        <v>81</v>
      </c>
      <c r="Y260" t="s">
        <v>81</v>
      </c>
      <c r="Z260" t="s">
        <v>90</v>
      </c>
      <c r="AA260" t="s">
        <v>91</v>
      </c>
      <c r="AB260" t="s">
        <v>81</v>
      </c>
      <c r="AC260" t="s">
        <v>81</v>
      </c>
      <c r="AD260" t="s">
        <v>81</v>
      </c>
      <c r="AE260" t="s">
        <v>81</v>
      </c>
      <c r="AF260" t="s">
        <v>81</v>
      </c>
      <c r="AG260" t="s">
        <v>3467</v>
      </c>
      <c r="AH260" t="s">
        <v>3468</v>
      </c>
      <c r="AI260" t="s">
        <v>81</v>
      </c>
      <c r="AJ260" t="s">
        <v>81</v>
      </c>
      <c r="AK260" t="s">
        <v>81</v>
      </c>
      <c r="AL260" t="s">
        <v>526</v>
      </c>
      <c r="AM260" s="455">
        <v>3</v>
      </c>
      <c r="AN260" s="455">
        <v>8</v>
      </c>
      <c r="AO260" t="s">
        <v>77</v>
      </c>
      <c r="AP260" t="s">
        <v>136</v>
      </c>
      <c r="AQ260" t="s">
        <v>154</v>
      </c>
      <c r="AR260" t="s">
        <v>155</v>
      </c>
      <c r="AS260" t="s">
        <v>156</v>
      </c>
      <c r="AT260" t="s">
        <v>101</v>
      </c>
      <c r="AU260" t="s">
        <v>81</v>
      </c>
      <c r="AV260" t="s">
        <v>81</v>
      </c>
      <c r="AW260" t="s">
        <v>102</v>
      </c>
      <c r="AX260" t="s">
        <v>103</v>
      </c>
      <c r="AY260" t="s">
        <v>352</v>
      </c>
      <c r="AZ260" t="s">
        <v>352</v>
      </c>
      <c r="BA260" t="s">
        <v>189</v>
      </c>
      <c r="BB260" t="s">
        <v>135</v>
      </c>
      <c r="BC260" t="s">
        <v>81</v>
      </c>
      <c r="BD260" t="s">
        <v>81</v>
      </c>
      <c r="BE260" t="s">
        <v>81</v>
      </c>
      <c r="BF260" t="s">
        <v>81</v>
      </c>
      <c r="BG260" t="s">
        <v>96</v>
      </c>
      <c r="BH260" t="s">
        <v>194</v>
      </c>
      <c r="BI260" t="s">
        <v>81</v>
      </c>
      <c r="BJ260" t="s">
        <v>3469</v>
      </c>
      <c r="BK260" s="445" t="str">
        <f>HYPERLINK("http://dx.doi.org/10.20472/ES.2016.5.4.001","http://dx.doi.org/10.20472/ES.2016.5.4.001")</f>
        <v>http://dx.doi.org/10.20472/ES.2016.5.4.001</v>
      </c>
      <c r="BL260" t="s">
        <v>81</v>
      </c>
      <c r="BM260" t="s">
        <v>81</v>
      </c>
      <c r="BN260" t="s">
        <v>194</v>
      </c>
      <c r="BO260" t="s">
        <v>111</v>
      </c>
      <c r="BP260" t="s">
        <v>112</v>
      </c>
      <c r="BQ260" t="s">
        <v>354</v>
      </c>
      <c r="BR260" t="s">
        <v>81</v>
      </c>
      <c r="BS260" t="s">
        <v>3470</v>
      </c>
      <c r="BT260" s="446" t="str">
        <f>HYPERLINK("https://www.webofscience.com/wos/woscc/full-record/WOS:000390198200001","View Record in Web of Science")</f>
        <v>View Record in Web of Science</v>
      </c>
      <c r="BU260" t="s">
        <v>141</v>
      </c>
      <c r="BV260" t="s">
        <v>81</v>
      </c>
      <c r="BW260" t="s">
        <v>81</v>
      </c>
      <c r="BX260" t="s">
        <v>116</v>
      </c>
    </row>
    <row r="261" spans="1:76" x14ac:dyDescent="0.25">
      <c r="A261" t="s">
        <v>77</v>
      </c>
      <c r="B261" t="s">
        <v>77</v>
      </c>
      <c r="C261" t="s">
        <v>106</v>
      </c>
      <c r="D261" t="s">
        <v>77</v>
      </c>
      <c r="E261" t="s">
        <v>3471</v>
      </c>
      <c r="F261" t="s">
        <v>3472</v>
      </c>
      <c r="G261" t="s">
        <v>3473</v>
      </c>
      <c r="H261" t="s">
        <v>81</v>
      </c>
      <c r="I261" t="s">
        <v>82</v>
      </c>
      <c r="J261" t="s">
        <v>3474</v>
      </c>
      <c r="K261" t="s">
        <v>3475</v>
      </c>
      <c r="L261" t="s">
        <v>81</v>
      </c>
      <c r="M261" t="s">
        <v>81</v>
      </c>
      <c r="N261" t="s">
        <v>81</v>
      </c>
      <c r="O261" t="s">
        <v>3476</v>
      </c>
      <c r="P261" t="s">
        <v>3477</v>
      </c>
      <c r="Q261" t="s">
        <v>87</v>
      </c>
      <c r="R261" t="s">
        <v>81</v>
      </c>
      <c r="S261" t="s">
        <v>81</v>
      </c>
      <c r="T261" t="s">
        <v>81</v>
      </c>
      <c r="U261" t="s">
        <v>81</v>
      </c>
      <c r="V261" t="s">
        <v>3478</v>
      </c>
      <c r="W261" t="s">
        <v>89</v>
      </c>
      <c r="X261" t="s">
        <v>81</v>
      </c>
      <c r="Y261" t="s">
        <v>81</v>
      </c>
      <c r="Z261" t="s">
        <v>90</v>
      </c>
      <c r="AA261" t="s">
        <v>91</v>
      </c>
      <c r="AB261" t="s">
        <v>81</v>
      </c>
      <c r="AC261" t="s">
        <v>81</v>
      </c>
      <c r="AD261" t="s">
        <v>81</v>
      </c>
      <c r="AE261" t="s">
        <v>81</v>
      </c>
      <c r="AF261" t="s">
        <v>81</v>
      </c>
      <c r="AG261" t="s">
        <v>3479</v>
      </c>
      <c r="AH261" t="s">
        <v>3480</v>
      </c>
      <c r="AI261" t="s">
        <v>3481</v>
      </c>
      <c r="AJ261" t="s">
        <v>81</v>
      </c>
      <c r="AK261" t="s">
        <v>81</v>
      </c>
      <c r="AL261" t="s">
        <v>172</v>
      </c>
      <c r="AM261" s="455">
        <v>3</v>
      </c>
      <c r="AN261" s="455">
        <v>4</v>
      </c>
      <c r="AO261" t="s">
        <v>77</v>
      </c>
      <c r="AP261" t="s">
        <v>105</v>
      </c>
      <c r="AQ261" t="s">
        <v>154</v>
      </c>
      <c r="AR261" t="s">
        <v>155</v>
      </c>
      <c r="AS261" t="s">
        <v>156</v>
      </c>
      <c r="AT261" t="s">
        <v>101</v>
      </c>
      <c r="AU261" t="s">
        <v>81</v>
      </c>
      <c r="AV261" t="s">
        <v>81</v>
      </c>
      <c r="AW261" t="s">
        <v>102</v>
      </c>
      <c r="AX261" t="s">
        <v>103</v>
      </c>
      <c r="AY261" t="s">
        <v>134</v>
      </c>
      <c r="AZ261" t="s">
        <v>134</v>
      </c>
      <c r="BA261" t="s">
        <v>135</v>
      </c>
      <c r="BB261" t="s">
        <v>96</v>
      </c>
      <c r="BC261" t="s">
        <v>81</v>
      </c>
      <c r="BD261" t="s">
        <v>81</v>
      </c>
      <c r="BE261" t="s">
        <v>81</v>
      </c>
      <c r="BF261" t="s">
        <v>81</v>
      </c>
      <c r="BG261" t="s">
        <v>212</v>
      </c>
      <c r="BH261" t="s">
        <v>686</v>
      </c>
      <c r="BI261" t="s">
        <v>81</v>
      </c>
      <c r="BJ261" t="s">
        <v>3482</v>
      </c>
      <c r="BK261" s="447" t="str">
        <f>HYPERLINK("http://dx.doi.org/10.20472/ES.2015.4.1.002","http://dx.doi.org/10.20472/ES.2015.4.1.002")</f>
        <v>http://dx.doi.org/10.20472/ES.2015.4.1.002</v>
      </c>
      <c r="BL261" t="s">
        <v>81</v>
      </c>
      <c r="BM261" t="s">
        <v>81</v>
      </c>
      <c r="BN261" t="s">
        <v>153</v>
      </c>
      <c r="BO261" t="s">
        <v>111</v>
      </c>
      <c r="BP261" t="s">
        <v>112</v>
      </c>
      <c r="BQ261" t="s">
        <v>387</v>
      </c>
      <c r="BR261" t="s">
        <v>81</v>
      </c>
      <c r="BS261" t="s">
        <v>3483</v>
      </c>
      <c r="BT261" s="448" t="str">
        <f>HYPERLINK("https://www.webofscience.com/wos/woscc/full-record/WOS:000218862800002","View Record in Web of Science")</f>
        <v>View Record in Web of Science</v>
      </c>
      <c r="BU261" t="s">
        <v>141</v>
      </c>
      <c r="BV261" t="s">
        <v>81</v>
      </c>
      <c r="BW261" t="s">
        <v>81</v>
      </c>
      <c r="BX261" t="s">
        <v>116</v>
      </c>
    </row>
    <row r="262" spans="1:76" x14ac:dyDescent="0.25">
      <c r="A262" t="s">
        <v>77</v>
      </c>
      <c r="B262" t="s">
        <v>77</v>
      </c>
      <c r="C262" t="s">
        <v>77</v>
      </c>
      <c r="D262" t="s">
        <v>77</v>
      </c>
      <c r="E262" t="s">
        <v>3484</v>
      </c>
      <c r="F262" t="s">
        <v>3485</v>
      </c>
      <c r="G262" t="s">
        <v>958</v>
      </c>
      <c r="H262" t="s">
        <v>81</v>
      </c>
      <c r="I262" t="s">
        <v>82</v>
      </c>
      <c r="J262" t="s">
        <v>3486</v>
      </c>
      <c r="K262" t="s">
        <v>3487</v>
      </c>
      <c r="L262" t="s">
        <v>81</v>
      </c>
      <c r="M262" t="s">
        <v>81</v>
      </c>
      <c r="N262" t="s">
        <v>81</v>
      </c>
      <c r="O262" t="s">
        <v>961</v>
      </c>
      <c r="P262" t="s">
        <v>124</v>
      </c>
      <c r="Q262" t="s">
        <v>87</v>
      </c>
      <c r="R262" t="s">
        <v>81</v>
      </c>
      <c r="S262" t="s">
        <v>81</v>
      </c>
      <c r="T262" t="s">
        <v>81</v>
      </c>
      <c r="U262" t="s">
        <v>81</v>
      </c>
      <c r="V262" t="s">
        <v>3488</v>
      </c>
      <c r="W262" t="s">
        <v>89</v>
      </c>
      <c r="X262" t="s">
        <v>81</v>
      </c>
      <c r="Y262" t="s">
        <v>81</v>
      </c>
      <c r="Z262" t="s">
        <v>90</v>
      </c>
      <c r="AA262" t="s">
        <v>91</v>
      </c>
      <c r="AB262" t="s">
        <v>81</v>
      </c>
      <c r="AC262" t="s">
        <v>81</v>
      </c>
      <c r="AD262" t="s">
        <v>81</v>
      </c>
      <c r="AE262" t="s">
        <v>81</v>
      </c>
      <c r="AF262" t="s">
        <v>81</v>
      </c>
      <c r="AG262" t="s">
        <v>3489</v>
      </c>
      <c r="AH262" t="s">
        <v>3490</v>
      </c>
      <c r="AI262" t="s">
        <v>81</v>
      </c>
      <c r="AJ262" t="s">
        <v>81</v>
      </c>
      <c r="AK262" t="s">
        <v>81</v>
      </c>
      <c r="AL262" t="s">
        <v>153</v>
      </c>
      <c r="AM262" s="455">
        <v>0</v>
      </c>
      <c r="AN262" s="455">
        <v>0</v>
      </c>
      <c r="AO262" t="s">
        <v>77</v>
      </c>
      <c r="AP262" t="s">
        <v>77</v>
      </c>
      <c r="AQ262" t="s">
        <v>154</v>
      </c>
      <c r="AR262" t="s">
        <v>155</v>
      </c>
      <c r="AS262" t="s">
        <v>156</v>
      </c>
      <c r="AT262" t="s">
        <v>101</v>
      </c>
      <c r="AU262" t="s">
        <v>81</v>
      </c>
      <c r="AV262" t="s">
        <v>81</v>
      </c>
      <c r="AW262" t="s">
        <v>102</v>
      </c>
      <c r="AX262" t="s">
        <v>103</v>
      </c>
      <c r="AY262" t="s">
        <v>134</v>
      </c>
      <c r="AZ262" t="s">
        <v>134</v>
      </c>
      <c r="BA262" t="s">
        <v>135</v>
      </c>
      <c r="BB262" t="s">
        <v>96</v>
      </c>
      <c r="BC262" t="s">
        <v>81</v>
      </c>
      <c r="BD262" t="s">
        <v>81</v>
      </c>
      <c r="BE262" t="s">
        <v>81</v>
      </c>
      <c r="BF262" t="s">
        <v>81</v>
      </c>
      <c r="BG262" t="s">
        <v>1101</v>
      </c>
      <c r="BH262" t="s">
        <v>1850</v>
      </c>
      <c r="BI262" t="s">
        <v>81</v>
      </c>
      <c r="BJ262" t="s">
        <v>3491</v>
      </c>
      <c r="BK262" s="449" t="str">
        <f>HYPERLINK("http://dx.doi.org/10.20472/ES.2015.4.1.003","http://dx.doi.org/10.20472/ES.2015.4.1.003")</f>
        <v>http://dx.doi.org/10.20472/ES.2015.4.1.003</v>
      </c>
      <c r="BL262" t="s">
        <v>81</v>
      </c>
      <c r="BM262" t="s">
        <v>81</v>
      </c>
      <c r="BN262" t="s">
        <v>218</v>
      </c>
      <c r="BO262" t="s">
        <v>111</v>
      </c>
      <c r="BP262" t="s">
        <v>112</v>
      </c>
      <c r="BQ262" t="s">
        <v>387</v>
      </c>
      <c r="BR262" t="s">
        <v>81</v>
      </c>
      <c r="BS262" t="s">
        <v>3492</v>
      </c>
      <c r="BT262" s="450" t="str">
        <f>HYPERLINK("https://www.webofscience.com/wos/woscc/full-record/WOS:000218862800003","View Record in Web of Science")</f>
        <v>View Record in Web of Science</v>
      </c>
      <c r="BU262" t="s">
        <v>141</v>
      </c>
      <c r="BV262" t="s">
        <v>81</v>
      </c>
      <c r="BW262" t="s">
        <v>81</v>
      </c>
      <c r="BX262" t="s">
        <v>116</v>
      </c>
    </row>
    <row r="263" spans="1:76" x14ac:dyDescent="0.25">
      <c r="A263" t="s">
        <v>77</v>
      </c>
      <c r="B263" t="s">
        <v>77</v>
      </c>
      <c r="C263" t="s">
        <v>77</v>
      </c>
      <c r="D263" t="s">
        <v>77</v>
      </c>
      <c r="E263" t="s">
        <v>3493</v>
      </c>
      <c r="F263" t="s">
        <v>3494</v>
      </c>
      <c r="G263" t="s">
        <v>3495</v>
      </c>
      <c r="H263" t="s">
        <v>81</v>
      </c>
      <c r="I263" t="s">
        <v>82</v>
      </c>
      <c r="J263" t="s">
        <v>3496</v>
      </c>
      <c r="K263" t="s">
        <v>3497</v>
      </c>
      <c r="L263" t="s">
        <v>81</v>
      </c>
      <c r="M263" t="s">
        <v>81</v>
      </c>
      <c r="N263" t="s">
        <v>81</v>
      </c>
      <c r="O263" t="s">
        <v>3498</v>
      </c>
      <c r="P263" t="s">
        <v>3499</v>
      </c>
      <c r="Q263" t="s">
        <v>87</v>
      </c>
      <c r="R263" t="s">
        <v>81</v>
      </c>
      <c r="S263" t="s">
        <v>81</v>
      </c>
      <c r="T263" t="s">
        <v>81</v>
      </c>
      <c r="U263" t="s">
        <v>81</v>
      </c>
      <c r="V263" t="s">
        <v>3500</v>
      </c>
      <c r="W263" t="s">
        <v>89</v>
      </c>
      <c r="X263" t="s">
        <v>81</v>
      </c>
      <c r="Y263" t="s">
        <v>81</v>
      </c>
      <c r="Z263" t="s">
        <v>90</v>
      </c>
      <c r="AA263" t="s">
        <v>91</v>
      </c>
      <c r="AB263" t="s">
        <v>81</v>
      </c>
      <c r="AC263" t="s">
        <v>81</v>
      </c>
      <c r="AD263" t="s">
        <v>81</v>
      </c>
      <c r="AE263" t="s">
        <v>81</v>
      </c>
      <c r="AF263" t="s">
        <v>81</v>
      </c>
      <c r="AG263" t="s">
        <v>3501</v>
      </c>
      <c r="AH263" t="s">
        <v>81</v>
      </c>
      <c r="AI263" t="s">
        <v>81</v>
      </c>
      <c r="AJ263" t="s">
        <v>81</v>
      </c>
      <c r="AK263" t="s">
        <v>81</v>
      </c>
      <c r="AL263" t="s">
        <v>284</v>
      </c>
      <c r="AM263" s="455">
        <v>2</v>
      </c>
      <c r="AN263" s="455">
        <v>10</v>
      </c>
      <c r="AO263" t="s">
        <v>77</v>
      </c>
      <c r="AP263" t="s">
        <v>105</v>
      </c>
      <c r="AQ263" t="s">
        <v>154</v>
      </c>
      <c r="AR263" t="s">
        <v>155</v>
      </c>
      <c r="AS263" t="s">
        <v>156</v>
      </c>
      <c r="AT263" t="s">
        <v>101</v>
      </c>
      <c r="AU263" t="s">
        <v>81</v>
      </c>
      <c r="AV263" t="s">
        <v>81</v>
      </c>
      <c r="AW263" t="s">
        <v>102</v>
      </c>
      <c r="AX263" t="s">
        <v>103</v>
      </c>
      <c r="AY263" t="s">
        <v>134</v>
      </c>
      <c r="AZ263" t="s">
        <v>134</v>
      </c>
      <c r="BA263" t="s">
        <v>135</v>
      </c>
      <c r="BB263" t="s">
        <v>135</v>
      </c>
      <c r="BC263" t="s">
        <v>81</v>
      </c>
      <c r="BD263" t="s">
        <v>81</v>
      </c>
      <c r="BE263" t="s">
        <v>81</v>
      </c>
      <c r="BF263" t="s">
        <v>81</v>
      </c>
      <c r="BG263" t="s">
        <v>267</v>
      </c>
      <c r="BH263" t="s">
        <v>1167</v>
      </c>
      <c r="BI263" t="s">
        <v>81</v>
      </c>
      <c r="BJ263" t="s">
        <v>3502</v>
      </c>
      <c r="BK263" s="451" t="str">
        <f>HYPERLINK("http://dx.doi.org/10.20472/ES.2015.4.4.003","http://dx.doi.org/10.20472/ES.2015.4.4.003")</f>
        <v>http://dx.doi.org/10.20472/ES.2015.4.4.003</v>
      </c>
      <c r="BL263" t="s">
        <v>81</v>
      </c>
      <c r="BM263" t="s">
        <v>81</v>
      </c>
      <c r="BN263" t="s">
        <v>481</v>
      </c>
      <c r="BO263" t="s">
        <v>111</v>
      </c>
      <c r="BP263" t="s">
        <v>112</v>
      </c>
      <c r="BQ263" t="s">
        <v>1295</v>
      </c>
      <c r="BR263" t="s">
        <v>81</v>
      </c>
      <c r="BS263" t="s">
        <v>3503</v>
      </c>
      <c r="BT263" s="452" t="str">
        <f>HYPERLINK("https://www.webofscience.com/wos/woscc/full-record/WOS:000218866300003","View Record in Web of Science")</f>
        <v>View Record in Web of Science</v>
      </c>
      <c r="BU263" t="s">
        <v>141</v>
      </c>
      <c r="BV263" t="s">
        <v>81</v>
      </c>
      <c r="BW263" t="s">
        <v>81</v>
      </c>
      <c r="BX263" t="s">
        <v>116</v>
      </c>
    </row>
    <row r="264" spans="1:76" x14ac:dyDescent="0.25">
      <c r="A264" t="s">
        <v>106</v>
      </c>
      <c r="B264" t="s">
        <v>77</v>
      </c>
      <c r="C264" t="s">
        <v>285</v>
      </c>
      <c r="D264" t="s">
        <v>117</v>
      </c>
      <c r="E264" t="s">
        <v>3504</v>
      </c>
      <c r="F264" t="s">
        <v>3505</v>
      </c>
      <c r="G264" t="s">
        <v>3506</v>
      </c>
      <c r="H264" t="s">
        <v>81</v>
      </c>
      <c r="I264" t="s">
        <v>82</v>
      </c>
      <c r="J264" t="s">
        <v>3507</v>
      </c>
      <c r="K264" t="s">
        <v>3508</v>
      </c>
      <c r="L264" t="s">
        <v>81</v>
      </c>
      <c r="M264" t="s">
        <v>81</v>
      </c>
      <c r="N264" t="s">
        <v>81</v>
      </c>
      <c r="O264" t="s">
        <v>3509</v>
      </c>
      <c r="P264" t="s">
        <v>3510</v>
      </c>
      <c r="Q264" t="s">
        <v>87</v>
      </c>
      <c r="R264" t="s">
        <v>81</v>
      </c>
      <c r="S264" t="s">
        <v>81</v>
      </c>
      <c r="T264" t="s">
        <v>81</v>
      </c>
      <c r="U264" t="s">
        <v>81</v>
      </c>
      <c r="V264" t="s">
        <v>3511</v>
      </c>
      <c r="W264" t="s">
        <v>89</v>
      </c>
      <c r="X264" t="s">
        <v>81</v>
      </c>
      <c r="Y264" t="s">
        <v>81</v>
      </c>
      <c r="Z264" t="s">
        <v>90</v>
      </c>
      <c r="AA264" t="s">
        <v>91</v>
      </c>
      <c r="AB264" t="s">
        <v>81</v>
      </c>
      <c r="AC264" t="s">
        <v>81</v>
      </c>
      <c r="AD264" t="s">
        <v>81</v>
      </c>
      <c r="AE264" t="s">
        <v>81</v>
      </c>
      <c r="AF264" t="s">
        <v>81</v>
      </c>
      <c r="AG264" t="s">
        <v>3512</v>
      </c>
      <c r="AH264" t="s">
        <v>3513</v>
      </c>
      <c r="AI264" t="s">
        <v>81</v>
      </c>
      <c r="AJ264" t="s">
        <v>81</v>
      </c>
      <c r="AK264" t="s">
        <v>81</v>
      </c>
      <c r="AL264" t="s">
        <v>2067</v>
      </c>
      <c r="AM264" s="455">
        <v>48</v>
      </c>
      <c r="AN264" s="455">
        <v>60</v>
      </c>
      <c r="AO264" t="s">
        <v>77</v>
      </c>
      <c r="AP264" t="s">
        <v>77</v>
      </c>
      <c r="AQ264" t="s">
        <v>154</v>
      </c>
      <c r="AR264" t="s">
        <v>155</v>
      </c>
      <c r="AS264" t="s">
        <v>156</v>
      </c>
      <c r="AT264" t="s">
        <v>101</v>
      </c>
      <c r="AU264" t="s">
        <v>81</v>
      </c>
      <c r="AV264" t="s">
        <v>81</v>
      </c>
      <c r="AW264" t="s">
        <v>102</v>
      </c>
      <c r="AX264" t="s">
        <v>103</v>
      </c>
      <c r="AY264" t="s">
        <v>333</v>
      </c>
      <c r="AZ264" t="s">
        <v>333</v>
      </c>
      <c r="BA264" t="s">
        <v>117</v>
      </c>
      <c r="BB264" t="s">
        <v>117</v>
      </c>
      <c r="BC264" t="s">
        <v>81</v>
      </c>
      <c r="BD264" t="s">
        <v>81</v>
      </c>
      <c r="BE264" t="s">
        <v>81</v>
      </c>
      <c r="BF264" t="s">
        <v>81</v>
      </c>
      <c r="BG264" t="s">
        <v>96</v>
      </c>
      <c r="BH264" t="s">
        <v>301</v>
      </c>
      <c r="BI264" t="s">
        <v>81</v>
      </c>
      <c r="BJ264" t="s">
        <v>81</v>
      </c>
      <c r="BK264" t="s">
        <v>81</v>
      </c>
      <c r="BL264" t="s">
        <v>81</v>
      </c>
      <c r="BM264" t="s">
        <v>81</v>
      </c>
      <c r="BN264" t="s">
        <v>301</v>
      </c>
      <c r="BO264" t="s">
        <v>111</v>
      </c>
      <c r="BP264" t="s">
        <v>112</v>
      </c>
      <c r="BQ264" t="s">
        <v>997</v>
      </c>
      <c r="BR264" t="s">
        <v>81</v>
      </c>
      <c r="BS264" t="s">
        <v>3514</v>
      </c>
      <c r="BT264" s="453" t="str">
        <f>HYPERLINK("https://www.webofscience.com/wos/woscc/full-record/WOS:000218859600001","View Record in Web of Science")</f>
        <v>View Record in Web of Science</v>
      </c>
      <c r="BU264" t="s">
        <v>81</v>
      </c>
      <c r="BV264" t="s">
        <v>81</v>
      </c>
      <c r="BW264" t="s">
        <v>81</v>
      </c>
      <c r="BX264" t="s">
        <v>116</v>
      </c>
    </row>
    <row r="265" spans="1:76" x14ac:dyDescent="0.25">
      <c r="A265" t="s">
        <v>77</v>
      </c>
      <c r="B265" t="s">
        <v>77</v>
      </c>
      <c r="C265" t="s">
        <v>77</v>
      </c>
      <c r="D265" t="s">
        <v>77</v>
      </c>
      <c r="E265" t="s">
        <v>3515</v>
      </c>
      <c r="F265" t="s">
        <v>3516</v>
      </c>
      <c r="G265" t="s">
        <v>3517</v>
      </c>
      <c r="H265" t="s">
        <v>81</v>
      </c>
      <c r="I265" t="s">
        <v>82</v>
      </c>
      <c r="J265" t="s">
        <v>3518</v>
      </c>
      <c r="K265" t="s">
        <v>3519</v>
      </c>
      <c r="L265" t="s">
        <v>81</v>
      </c>
      <c r="M265" t="s">
        <v>81</v>
      </c>
      <c r="N265" t="s">
        <v>81</v>
      </c>
      <c r="O265" t="s">
        <v>3520</v>
      </c>
      <c r="P265" t="s">
        <v>3521</v>
      </c>
      <c r="Q265" t="s">
        <v>87</v>
      </c>
      <c r="R265" t="s">
        <v>81</v>
      </c>
      <c r="S265" t="s">
        <v>81</v>
      </c>
      <c r="T265" t="s">
        <v>81</v>
      </c>
      <c r="U265" t="s">
        <v>81</v>
      </c>
      <c r="V265" t="s">
        <v>3522</v>
      </c>
      <c r="W265" t="s">
        <v>89</v>
      </c>
      <c r="X265" t="s">
        <v>81</v>
      </c>
      <c r="Y265" t="s">
        <v>81</v>
      </c>
      <c r="Z265" t="s">
        <v>90</v>
      </c>
      <c r="AA265" t="s">
        <v>91</v>
      </c>
      <c r="AB265" t="s">
        <v>81</v>
      </c>
      <c r="AC265" t="s">
        <v>81</v>
      </c>
      <c r="AD265" t="s">
        <v>81</v>
      </c>
      <c r="AE265" t="s">
        <v>81</v>
      </c>
      <c r="AF265" t="s">
        <v>81</v>
      </c>
      <c r="AG265" t="s">
        <v>3523</v>
      </c>
      <c r="AH265" t="s">
        <v>81</v>
      </c>
      <c r="AI265" t="s">
        <v>3524</v>
      </c>
      <c r="AJ265" t="s">
        <v>3525</v>
      </c>
      <c r="AK265" t="s">
        <v>81</v>
      </c>
      <c r="AL265" t="s">
        <v>543</v>
      </c>
      <c r="AM265" s="455">
        <v>3</v>
      </c>
      <c r="AN265" s="455">
        <v>4</v>
      </c>
      <c r="AO265" t="s">
        <v>77</v>
      </c>
      <c r="AP265" t="s">
        <v>117</v>
      </c>
      <c r="AQ265" t="s">
        <v>154</v>
      </c>
      <c r="AR265" t="s">
        <v>155</v>
      </c>
      <c r="AS265" t="s">
        <v>156</v>
      </c>
      <c r="AT265" t="s">
        <v>101</v>
      </c>
      <c r="AU265" t="s">
        <v>81</v>
      </c>
      <c r="AV265" t="s">
        <v>81</v>
      </c>
      <c r="AW265" t="s">
        <v>102</v>
      </c>
      <c r="AX265" t="s">
        <v>103</v>
      </c>
      <c r="AY265" t="s">
        <v>333</v>
      </c>
      <c r="AZ265" t="s">
        <v>333</v>
      </c>
      <c r="BA265" t="s">
        <v>117</v>
      </c>
      <c r="BB265" t="s">
        <v>96</v>
      </c>
      <c r="BC265" t="s">
        <v>81</v>
      </c>
      <c r="BD265" t="s">
        <v>81</v>
      </c>
      <c r="BE265" t="s">
        <v>81</v>
      </c>
      <c r="BF265" t="s">
        <v>81</v>
      </c>
      <c r="BG265" t="s">
        <v>106</v>
      </c>
      <c r="BH265" t="s">
        <v>213</v>
      </c>
      <c r="BI265" t="s">
        <v>81</v>
      </c>
      <c r="BJ265" t="s">
        <v>81</v>
      </c>
      <c r="BK265" t="s">
        <v>81</v>
      </c>
      <c r="BL265" t="s">
        <v>81</v>
      </c>
      <c r="BM265" t="s">
        <v>81</v>
      </c>
      <c r="BN265" t="s">
        <v>136</v>
      </c>
      <c r="BO265" t="s">
        <v>111</v>
      </c>
      <c r="BP265" t="s">
        <v>112</v>
      </c>
      <c r="BQ265" t="s">
        <v>336</v>
      </c>
      <c r="BR265" t="s">
        <v>81</v>
      </c>
      <c r="BS265" t="s">
        <v>3526</v>
      </c>
      <c r="BT265" s="454" t="str">
        <f>HYPERLINK("https://www.webofscience.com/wos/woscc/full-record/WOS:000218856900001","View Record in Web of Science")</f>
        <v>View Record in Web of Science</v>
      </c>
      <c r="BU265" t="s">
        <v>81</v>
      </c>
      <c r="BV265" t="s">
        <v>81</v>
      </c>
      <c r="BW265" t="s">
        <v>81</v>
      </c>
      <c r="BX265" t="s">
        <v>116</v>
      </c>
    </row>
    <row r="267" spans="1:76" x14ac:dyDescent="0.25">
      <c r="AM267" s="456">
        <f>SUM(AM2:AM265)</f>
        <v>1149</v>
      </c>
      <c r="AN267" s="456">
        <f>SUM(AN2:AN265)</f>
        <v>1480</v>
      </c>
    </row>
  </sheetData>
  <hyperlinks>
    <hyperlink ref="BK2" r:id="rId1" display="http%3A%2F%2Fdx.doi.org%2F10.20472%2FES.2018.7.2.006" xr:uid="{00000000-0004-0000-0000-000000000000}"/>
    <hyperlink ref="BT2" r:id="rId2" display="https%3A%2F%2Fwww.webofscience.com%2Fwos%2Fwoscc%2Ffull-record%2FWOS%3A000450671500006" xr:uid="{00000000-0004-0000-0000-000001000000}"/>
    <hyperlink ref="BK3" r:id="rId3" display="http%3A%2F%2Fdx.doi.org%2F10.20472%2FES.2015.4.2.002" xr:uid="{00000000-0004-0000-0000-000002000000}"/>
    <hyperlink ref="BT3" r:id="rId4" display="https%3A%2F%2Fwww.webofscience.com%2Fwos%2Fwoscc%2Ffull-record%2FWOS%3A000218863600002" xr:uid="{00000000-0004-0000-0000-000003000000}"/>
    <hyperlink ref="BK4" r:id="rId5" display="http%3A%2F%2Fdx.doi.org%2F10.20472%2FES.2015.4.3.001" xr:uid="{00000000-0004-0000-0000-000004000000}"/>
    <hyperlink ref="BT4" r:id="rId6" display="https%3A%2F%2Fwww.webofscience.com%2Fwos%2Fwoscc%2Ffull-record%2FWOS%3A000218864700001" xr:uid="{00000000-0004-0000-0000-000005000000}"/>
    <hyperlink ref="BT5" r:id="rId7" display="https%3A%2F%2Fwww.webofscience.com%2Fwos%2Fwoscc%2Ffull-record%2FWOS%3A000218848700007" xr:uid="{00000000-0004-0000-0000-000006000000}"/>
    <hyperlink ref="BK6" r:id="rId8" display="http%3A%2F%2Fdx.doi.org%2F10.31181%2Fijes1412025206" xr:uid="{00000000-0004-0000-0000-000007000000}"/>
    <hyperlink ref="BT6" r:id="rId9" display="https%3A%2F%2Fwww.webofscience.com%2Fwos%2Fwoscc%2Ffull-record%2FWOS%3A001568893600002" xr:uid="{00000000-0004-0000-0000-000008000000}"/>
    <hyperlink ref="BK7" r:id="rId10" display="http%3A%2F%2Fdx.doi.org%2F10.52950%2FES.2022.11.2.009" xr:uid="{00000000-0004-0000-0000-000009000000}"/>
    <hyperlink ref="BT7" r:id="rId11" display="https%3A%2F%2Fwww.webofscience.com%2Fwos%2Fwoscc%2Ffull-record%2FWOS%3A000901443200008" xr:uid="{00000000-0004-0000-0000-00000A000000}"/>
    <hyperlink ref="BK8" r:id="rId12" display="http%3A%2F%2Fdx.doi.org%2F10.20472%2FES.2020.9.2.001" xr:uid="{00000000-0004-0000-0000-00000B000000}"/>
    <hyperlink ref="BT8" r:id="rId13" display="https%3A%2F%2Fwww.webofscience.com%2Fwos%2Fwoscc%2Ffull-record%2FWOS%3A000600905100001" xr:uid="{00000000-0004-0000-0000-00000C000000}"/>
    <hyperlink ref="BK9" r:id="rId14" display="http%3A%2F%2Fdx.doi.org%2F10.20472%2FES.2018.7.2.002" xr:uid="{00000000-0004-0000-0000-00000D000000}"/>
    <hyperlink ref="BT9" r:id="rId15" display="https%3A%2F%2Fwww.webofscience.com%2Fwos%2Fwoscc%2Ffull-record%2FWOS%3A000450671500002" xr:uid="{00000000-0004-0000-0000-00000E000000}"/>
    <hyperlink ref="BK10" r:id="rId16" display="http%3A%2F%2Fdx.doi.org%2F10.31181%2Fijes1512026199" xr:uid="{00000000-0004-0000-0000-00000F000000}"/>
    <hyperlink ref="BT10" r:id="rId17" display="https%3A%2F%2Fwww.webofscience.com%2Fwos%2Fwoscc%2Ffull-record%2FWOS%3A001672652700001" xr:uid="{00000000-0004-0000-0000-000010000000}"/>
    <hyperlink ref="BK11" r:id="rId18" display="http%3A%2F%2Fdx.doi.org%2F10.31181%2Fijes1412025193" xr:uid="{00000000-0004-0000-0000-000011000000}"/>
    <hyperlink ref="BT11" r:id="rId19" display="https%3A%2F%2Fwww.webofscience.com%2Fwos%2Fwoscc%2Ffull-record%2FWOS%3A001530140700001" xr:uid="{00000000-0004-0000-0000-000012000000}"/>
    <hyperlink ref="BK12" r:id="rId20" display="http%3A%2F%2Fdx.doi.org%2F10.52950%2FES.2023.12.1.001" xr:uid="{00000000-0004-0000-0000-000013000000}"/>
    <hyperlink ref="BT12" r:id="rId21" display="https%3A%2F%2Fwww.webofscience.com%2Fwos%2Fwoscc%2Ffull-record%2FWOS%3A000992820000001" xr:uid="{00000000-0004-0000-0000-000014000000}"/>
    <hyperlink ref="BK13" r:id="rId22" display="http%3A%2F%2Fdx.doi.org%2F10.20472%2FES.2017.6.2.005" xr:uid="{00000000-0004-0000-0000-000015000000}"/>
    <hyperlink ref="BT13" r:id="rId23" display="https%3A%2F%2Fwww.webofscience.com%2Fwos%2Fwoscc%2Ffull-record%2FWOS%3A000423929800005" xr:uid="{00000000-0004-0000-0000-000016000000}"/>
    <hyperlink ref="BT14" r:id="rId24" display="https%3A%2F%2Fwww.webofscience.com%2Fwos%2Fwoscc%2Ffull-record%2FWOS%3A000218856900005" xr:uid="{00000000-0004-0000-0000-000017000000}"/>
    <hyperlink ref="BK15" r:id="rId25" display="http%3A%2F%2Fdx.doi.org%2F10.20472%2FES.2016.5.4.002" xr:uid="{00000000-0004-0000-0000-000018000000}"/>
    <hyperlink ref="BT15" r:id="rId26" display="https%3A%2F%2Fwww.webofscience.com%2Fwos%2Fwoscc%2Ffull-record%2FWOS%3A000390198200002" xr:uid="{00000000-0004-0000-0000-000019000000}"/>
    <hyperlink ref="BK16" r:id="rId27" display="http%3A%2F%2Fdx.doi.org%2F10.20472%2FES.2016.5.4.004" xr:uid="{00000000-0004-0000-0000-00001A000000}"/>
    <hyperlink ref="BT16" r:id="rId28" display="https%3A%2F%2Fwww.webofscience.com%2Fwos%2Fwoscc%2Ffull-record%2FWOS%3A000390198200004" xr:uid="{00000000-0004-0000-0000-00001B000000}"/>
    <hyperlink ref="BK17" r:id="rId29" display="http%3A%2F%2Fdx.doi.org%2F10.20472%2FES.2015.4.1.001" xr:uid="{00000000-0004-0000-0000-00001C000000}"/>
    <hyperlink ref="BT17" r:id="rId30" display="https%3A%2F%2Fwww.webofscience.com%2Fwos%2Fwoscc%2Ffull-record%2FWOS%3A000218862800001" xr:uid="{00000000-0004-0000-0000-00001D000000}"/>
    <hyperlink ref="BT18" r:id="rId31" display="https%3A%2F%2Fwww.webofscience.com%2Fwos%2Fwoscc%2Ffull-record%2FWOS%3A000218850100004" xr:uid="{00000000-0004-0000-0000-00001E000000}"/>
    <hyperlink ref="BT19" r:id="rId32" display="https%3A%2F%2Fwww.webofscience.com%2Fwos%2Fwoscc%2Ffull-record%2FWOS%3A000218847000004" xr:uid="{00000000-0004-0000-0000-00001F000000}"/>
    <hyperlink ref="BK20" r:id="rId33" display="http%3A%2F%2Fdx.doi.org%2F10.31181%2Fijes1412025178" xr:uid="{00000000-0004-0000-0000-000020000000}"/>
    <hyperlink ref="BT20" r:id="rId34" display="https%3A%2F%2Fwww.webofscience.com%2Fwos%2Fwoscc%2Ffull-record%2FWOS%3A001508119200001" xr:uid="{00000000-0004-0000-0000-000021000000}"/>
    <hyperlink ref="BK21" r:id="rId35" display="http%3A%2F%2Fdx.doi.org%2F10.31181%2Fijes1412025196" xr:uid="{00000000-0004-0000-0000-000022000000}"/>
    <hyperlink ref="BT21" r:id="rId36" display="https%3A%2F%2Fwww.webofscience.com%2Fwos%2Fwoscc%2Ffull-record%2FWOS%3A001538556800001" xr:uid="{00000000-0004-0000-0000-000023000000}"/>
    <hyperlink ref="BT22" r:id="rId37" display="https%3A%2F%2Fwww.webofscience.com%2Fwos%2Fwoscc%2Ffull-record%2FWOS%3A000897529900001" xr:uid="{00000000-0004-0000-0000-000024000000}"/>
    <hyperlink ref="BT23" r:id="rId38" display="https%3A%2F%2Fwww.webofscience.com%2Fwos%2Fwoscc%2Ffull-record%2FWOS%3A000791160500003" xr:uid="{00000000-0004-0000-0000-000025000000}"/>
    <hyperlink ref="BT24" r:id="rId39" display="https%3A%2F%2Fwww.webofscience.com%2Fwos%2Fwoscc%2Ffull-record%2FWOS%3A000218856900002" xr:uid="{00000000-0004-0000-0000-000026000000}"/>
    <hyperlink ref="BK25" r:id="rId40" display="http%3A%2F%2Fdx.doi.org%2F10.31181%2Fijes1412025177" xr:uid="{00000000-0004-0000-0000-000027000000}"/>
    <hyperlink ref="BT25" r:id="rId41" display="https%3A%2F%2Fwww.webofscience.com%2Fwos%2Fwoscc%2Ffull-record%2FWOS%3A001480692700002" xr:uid="{00000000-0004-0000-0000-000028000000}"/>
    <hyperlink ref="BK26" r:id="rId42" display="http%3A%2F%2Fdx.doi.org%2F10.20472%2FES.2019.8.1.003" xr:uid="{00000000-0004-0000-0000-000029000000}"/>
    <hyperlink ref="BT26" r:id="rId43" display="https%3A%2F%2Fwww.webofscience.com%2Fwos%2Fwoscc%2Ffull-record%2FWOS%3A000472956500003" xr:uid="{00000000-0004-0000-0000-00002A000000}"/>
    <hyperlink ref="BK27" r:id="rId44" display="http%3A%2F%2Fdx.doi.org%2F10.20472%2FES.2016.5.3.001" xr:uid="{00000000-0004-0000-0000-00002B000000}"/>
    <hyperlink ref="BT27" r:id="rId45" display="https%3A%2F%2Fwww.webofscience.com%2Fwos%2Fwoscc%2Ffull-record%2FWOS%3A000390197800001" xr:uid="{00000000-0004-0000-0000-00002C000000}"/>
    <hyperlink ref="BK28" r:id="rId46" display="http%3A%2F%2Fdx.doi.org%2F10.20472%2FES.2015.4.3.003" xr:uid="{00000000-0004-0000-0000-00002D000000}"/>
    <hyperlink ref="BT28" r:id="rId47" display="https%3A%2F%2Fwww.webofscience.com%2Fwos%2Fwoscc%2Ffull-record%2FWOS%3A000218864700003" xr:uid="{00000000-0004-0000-0000-00002E000000}"/>
    <hyperlink ref="BT29" r:id="rId48" display="https%3A%2F%2Fwww.webofscience.com%2Fwos%2Fwoscc%2Ffull-record%2FWOS%3A000218860900005" xr:uid="{00000000-0004-0000-0000-00002F000000}"/>
    <hyperlink ref="BT30" r:id="rId49" display="https%3A%2F%2Fwww.webofscience.com%2Fwos%2Fwoscc%2Ffull-record%2FWOS%3A000218853000001" xr:uid="{00000000-0004-0000-0000-000030000000}"/>
    <hyperlink ref="BK31" r:id="rId50" display="http%3A%2F%2Fdx.doi.org%2F10.52950%2FES.2024.13.2.003" xr:uid="{00000000-0004-0000-0000-000031000000}"/>
    <hyperlink ref="BT31" r:id="rId51" display="https%3A%2F%2Fwww.webofscience.com%2Fwos%2Fwoscc%2Ffull-record%2FWOS%3A001362946300003" xr:uid="{00000000-0004-0000-0000-000032000000}"/>
    <hyperlink ref="BK32" r:id="rId52" display="http%3A%2F%2Fdx.doi.org%2F10.52950%2FES.2023.12.1.003" xr:uid="{00000000-0004-0000-0000-000033000000}"/>
    <hyperlink ref="BT32" r:id="rId53" display="https%3A%2F%2Fwww.webofscience.com%2Fwos%2Fwoscc%2Ffull-record%2FWOS%3A000992820000003" xr:uid="{00000000-0004-0000-0000-000034000000}"/>
    <hyperlink ref="BK33" r:id="rId54" display="http%3A%2F%2Fdx.doi.org%2F10.20472%2FES.2020.9.1.002" xr:uid="{00000000-0004-0000-0000-000035000000}"/>
    <hyperlink ref="BT33" r:id="rId55" display="https%3A%2F%2Fwww.webofscience.com%2Fwos%2Fwoscc%2Ffull-record%2FWOS%3A000543252500002" xr:uid="{00000000-0004-0000-0000-000036000000}"/>
    <hyperlink ref="BK34" r:id="rId56" display="http%3A%2F%2Fdx.doi.org%2F10.20472%2FES.2019.8.2.001" xr:uid="{00000000-0004-0000-0000-000037000000}"/>
    <hyperlink ref="BT34" r:id="rId57" display="https%3A%2F%2Fwww.webofscience.com%2Fwos%2Fwoscc%2Ffull-record%2FWOS%3A000503977600001" xr:uid="{00000000-0004-0000-0000-000038000000}"/>
    <hyperlink ref="BK35" r:id="rId58" display="http%3A%2F%2Fdx.doi.org%2F10.20472%2FES.2018.7.1.001" xr:uid="{00000000-0004-0000-0000-000039000000}"/>
    <hyperlink ref="BT35" r:id="rId59" display="https%3A%2F%2Fwww.webofscience.com%2Fwos%2Fwoscc%2Ffull-record%2FWOS%3A000432932500001" xr:uid="{00000000-0004-0000-0000-00003A000000}"/>
    <hyperlink ref="BT36" r:id="rId60" display="https%3A%2F%2Fwww.webofscience.com%2Fwos%2Fwoscc%2Ffull-record%2FWOS%3A000218853000007" xr:uid="{00000000-0004-0000-0000-00003B000000}"/>
    <hyperlink ref="BK37" r:id="rId61" display="http%3A%2F%2Fdx.doi.org%2F10.52950%2FES.2021.10.1.006" xr:uid="{00000000-0004-0000-0000-00003C000000}"/>
    <hyperlink ref="BT37" r:id="rId62" display="https%3A%2F%2Fwww.webofscience.com%2Fwos%2Fwoscc%2Ffull-record%2FWOS%3A000703061400006" xr:uid="{00000000-0004-0000-0000-00003D000000}"/>
    <hyperlink ref="BK38" r:id="rId63" display="http%3A%2F%2Fdx.doi.org%2F10.20472%2FES.2020.9.1.003" xr:uid="{00000000-0004-0000-0000-00003E000000}"/>
    <hyperlink ref="BT38" r:id="rId64" display="https%3A%2F%2Fwww.webofscience.com%2Fwos%2Fwoscc%2Ffull-record%2FWOS%3A000543252500003" xr:uid="{00000000-0004-0000-0000-00003F000000}"/>
    <hyperlink ref="BK39" r:id="rId65" display="http%3A%2F%2Fdx.doi.org%2F10.20472%2FES.2015.4.1.005" xr:uid="{00000000-0004-0000-0000-000040000000}"/>
    <hyperlink ref="BT39" r:id="rId66" display="https%3A%2F%2Fwww.webofscience.com%2Fwos%2Fwoscc%2Ffull-record%2FWOS%3A000218862800005" xr:uid="{00000000-0004-0000-0000-000041000000}"/>
    <hyperlink ref="BT40" r:id="rId67" display="https%3A%2F%2Fwww.webofscience.com%2Fwos%2Fwoscc%2Ffull-record%2FWOS%3A000218855100003" xr:uid="{00000000-0004-0000-0000-000042000000}"/>
    <hyperlink ref="BT41" r:id="rId68" display="https%3A%2F%2Fwww.webofscience.com%2Fwos%2Fwoscc%2Ffull-record%2FWOS%3A000218855100008" xr:uid="{00000000-0004-0000-0000-000043000000}"/>
    <hyperlink ref="BT42" r:id="rId69" display="https%3A%2F%2Fwww.webofscience.com%2Fwos%2Fwoscc%2Ffull-record%2FWOS%3A000218848700006" xr:uid="{00000000-0004-0000-0000-000044000000}"/>
    <hyperlink ref="BT43" r:id="rId70" display="https%3A%2F%2Fwww.webofscience.com%2Fwos%2Fwoscc%2Ffull-record%2FWOS%3A000791160500002" xr:uid="{00000000-0004-0000-0000-000045000000}"/>
    <hyperlink ref="BK44" r:id="rId71" display="http%3A%2F%2Fdx.doi.org%2F10.52950%2FES.2021.10.2.007" xr:uid="{00000000-0004-0000-0000-000046000000}"/>
    <hyperlink ref="BT44" r:id="rId72" display="https%3A%2F%2Fwww.webofscience.com%2Fwos%2Fwoscc%2Ffull-record%2FWOS%3A000735775500007" xr:uid="{00000000-0004-0000-0000-000047000000}"/>
    <hyperlink ref="BK45" r:id="rId73" display="http%3A%2F%2Fdx.doi.org%2F10.20472%2FES.2019.8.2.007" xr:uid="{00000000-0004-0000-0000-000048000000}"/>
    <hyperlink ref="BT45" r:id="rId74" display="https%3A%2F%2Fwww.webofscience.com%2Fwos%2Fwoscc%2Ffull-record%2FWOS%3A000503977600007" xr:uid="{00000000-0004-0000-0000-000049000000}"/>
    <hyperlink ref="BK46" r:id="rId75" display="http%3A%2F%2Fdx.doi.org%2F10.20472%2FES.2018.7.1.003" xr:uid="{00000000-0004-0000-0000-00004A000000}"/>
    <hyperlink ref="BT46" r:id="rId76" display="https%3A%2F%2Fwww.webofscience.com%2Fwos%2Fwoscc%2Ffull-record%2FWOS%3A000432932500003" xr:uid="{00000000-0004-0000-0000-00004B000000}"/>
    <hyperlink ref="BK47" r:id="rId77" display="http%3A%2F%2Fdx.doi.org%2F10.20472%2FES.2017.6.1.004" xr:uid="{00000000-0004-0000-0000-00004C000000}"/>
    <hyperlink ref="BT47" r:id="rId78" display="https%3A%2F%2Fwww.webofscience.com%2Fwos%2Fwoscc%2Ffull-record%2FWOS%3A000401912700004" xr:uid="{00000000-0004-0000-0000-00004D000000}"/>
    <hyperlink ref="BT48" r:id="rId79" display="https%3A%2F%2Fwww.webofscience.com%2Fwos%2Fwoscc%2Ffull-record%2FWOS%3A000218860900003" xr:uid="{00000000-0004-0000-0000-00004E000000}"/>
    <hyperlink ref="BT49" r:id="rId80" display="https%3A%2F%2Fwww.webofscience.com%2Fwos%2Fwoscc%2Ffull-record%2FWOS%3A000218860900004" xr:uid="{00000000-0004-0000-0000-00004F000000}"/>
    <hyperlink ref="BK50" r:id="rId81" display="http%3A%2F%2Fdx.doi.org%2F10.52950%2FES.2022.11.2.001" xr:uid="{00000000-0004-0000-0000-000050000000}"/>
    <hyperlink ref="BT50" r:id="rId82" display="https%3A%2F%2Fwww.webofscience.com%2Fwos%2Fwoscc%2Ffull-record%2FWOS%3A000901443200002" xr:uid="{00000000-0004-0000-0000-000051000000}"/>
    <hyperlink ref="BK51" r:id="rId83" display="http%3A%2F%2Fdx.doi.org%2F10.52950%2FES.2021.10.2.008" xr:uid="{00000000-0004-0000-0000-000052000000}"/>
    <hyperlink ref="BT51" r:id="rId84" display="https%3A%2F%2Fwww.webofscience.com%2Fwos%2Fwoscc%2Ffull-record%2FWOS%3A000735775500008" xr:uid="{00000000-0004-0000-0000-000053000000}"/>
    <hyperlink ref="BK52" r:id="rId85" display="http%3A%2F%2Fdx.doi.org%2F10.20472%2FES.2019.8.2.011" xr:uid="{00000000-0004-0000-0000-000054000000}"/>
    <hyperlink ref="BT52" r:id="rId86" display="https%3A%2F%2Fwww.webofscience.com%2Fwos%2Fwoscc%2Ffull-record%2FWOS%3A000503977600011" xr:uid="{00000000-0004-0000-0000-000055000000}"/>
    <hyperlink ref="BK53" r:id="rId87" display="http%3A%2F%2Fdx.doi.org%2F10.20472%2FES.2018.7.2.005" xr:uid="{00000000-0004-0000-0000-000056000000}"/>
    <hyperlink ref="BT53" r:id="rId88" display="https%3A%2F%2Fwww.webofscience.com%2Fwos%2Fwoscc%2Ffull-record%2FWOS%3A000450671500005" xr:uid="{00000000-0004-0000-0000-000057000000}"/>
    <hyperlink ref="BT54" r:id="rId89" display="https%3A%2F%2Fwww.webofscience.com%2Fwos%2Fwoscc%2Ffull-record%2FWOS%3A000218857800004" xr:uid="{00000000-0004-0000-0000-000058000000}"/>
    <hyperlink ref="BT55" r:id="rId90" display="https%3A%2F%2Fwww.webofscience.com%2Fwos%2Fwoscc%2Ffull-record%2FWOS%3A000218848700001" xr:uid="{00000000-0004-0000-0000-000059000000}"/>
    <hyperlink ref="BT56" r:id="rId91" display="https%3A%2F%2Fwww.webofscience.com%2Fwos%2Fwoscc%2Ffull-record%2FWOS%3A000218848700004" xr:uid="{00000000-0004-0000-0000-00005A000000}"/>
    <hyperlink ref="BK57" r:id="rId92" display="http%3A%2F%2Fdx.doi.org%2F10.20472%2FES.2020.9.1.007" xr:uid="{00000000-0004-0000-0000-00005B000000}"/>
    <hyperlink ref="BT57" r:id="rId93" display="https%3A%2F%2Fwww.webofscience.com%2Fwos%2Fwoscc%2Ffull-record%2FWOS%3A000543252500007" xr:uid="{00000000-0004-0000-0000-00005C000000}"/>
    <hyperlink ref="BK58" r:id="rId94" display="http%3A%2F%2Fdx.doi.org%2F10.20472%2FES.2016.5.3.002" xr:uid="{00000000-0004-0000-0000-00005D000000}"/>
    <hyperlink ref="BT58" r:id="rId95" display="https%3A%2F%2Fwww.webofscience.com%2Fwos%2Fwoscc%2Ffull-record%2FWOS%3A000390197800002" xr:uid="{00000000-0004-0000-0000-00005E000000}"/>
    <hyperlink ref="BK59" r:id="rId96" display="http%3A%2F%2Fdx.doi.org%2F10.20472%2FES.2016.5.2.001" xr:uid="{00000000-0004-0000-0000-00005F000000}"/>
    <hyperlink ref="BT59" r:id="rId97" display="https%3A%2F%2Fwww.webofscience.com%2Fwos%2Fwoscc%2Ffull-record%2FWOS%3A000390197400001" xr:uid="{00000000-0004-0000-0000-000060000000}"/>
    <hyperlink ref="BT60" r:id="rId98" display="https%3A%2F%2Fwww.webofscience.com%2Fwos%2Fwoscc%2Ffull-record%2FWOS%3A000218857800001" xr:uid="{00000000-0004-0000-0000-000061000000}"/>
    <hyperlink ref="BT61" r:id="rId99" display="https%3A%2F%2Fwww.webofscience.com%2Fwos%2Fwoscc%2Ffull-record%2FWOS%3A000218857800005" xr:uid="{00000000-0004-0000-0000-000062000000}"/>
    <hyperlink ref="BT62" r:id="rId100" display="https%3A%2F%2Fwww.webofscience.com%2Fwos%2Fwoscc%2Ffull-record%2FWOS%3A000218859600005" xr:uid="{00000000-0004-0000-0000-000063000000}"/>
    <hyperlink ref="BT63" r:id="rId101" display="https%3A%2F%2Fwww.webofscience.com%2Fwos%2Fwoscc%2Ffull-record%2FWOS%3A000218850100002" xr:uid="{00000000-0004-0000-0000-000064000000}"/>
    <hyperlink ref="BK64" r:id="rId102" display="http%3A%2F%2Fdx.doi.org%2F10.52950%2FES.2024.13.2.001" xr:uid="{00000000-0004-0000-0000-000065000000}"/>
    <hyperlink ref="BT64" r:id="rId103" display="https%3A%2F%2Fwww.webofscience.com%2Fwos%2Fwoscc%2Ffull-record%2FWOS%3A001362946300001" xr:uid="{00000000-0004-0000-0000-000066000000}"/>
    <hyperlink ref="BK65" r:id="rId104" display="http%3A%2F%2Fdx.doi.org%2F10.52950%2FES.2023.12.1.007" xr:uid="{00000000-0004-0000-0000-000067000000}"/>
    <hyperlink ref="BT65" r:id="rId105" display="https%3A%2F%2Fwww.webofscience.com%2Fwos%2Fwoscc%2Ffull-record%2FWOS%3A000992820000007" xr:uid="{00000000-0004-0000-0000-000068000000}"/>
    <hyperlink ref="BT66" r:id="rId106" display="https%3A%2F%2Fwww.webofscience.com%2Fwos%2Fwoscc%2Ffull-record%2FWOS%3A000791160500006" xr:uid="{00000000-0004-0000-0000-000069000000}"/>
    <hyperlink ref="BK67" r:id="rId107" display="http%3A%2F%2Fdx.doi.org%2F10.20472%2FES.2020.9.2.002" xr:uid="{00000000-0004-0000-0000-00006A000000}"/>
    <hyperlink ref="BT67" r:id="rId108" display="https%3A%2F%2Fwww.webofscience.com%2Fwos%2Fwoscc%2Ffull-record%2FWOS%3A000600905100002" xr:uid="{00000000-0004-0000-0000-00006B000000}"/>
    <hyperlink ref="BK68" r:id="rId109" display="http%3A%2F%2Fdx.doi.org%2F10.20472%2FES.2018.7.2.003" xr:uid="{00000000-0004-0000-0000-00006C000000}"/>
    <hyperlink ref="BT68" r:id="rId110" display="https%3A%2F%2Fwww.webofscience.com%2Fwos%2Fwoscc%2Ffull-record%2FWOS%3A000450671500003" xr:uid="{00000000-0004-0000-0000-00006D000000}"/>
    <hyperlink ref="BK69" r:id="rId111" display="http%3A%2F%2Fdx.doi.org%2F10.20472%2FES.2016.5.2.002" xr:uid="{00000000-0004-0000-0000-00006E000000}"/>
    <hyperlink ref="BT69" r:id="rId112" display="https%3A%2F%2Fwww.webofscience.com%2Fwos%2Fwoscc%2Ffull-record%2FWOS%3A000390197400002" xr:uid="{00000000-0004-0000-0000-00006F000000}"/>
    <hyperlink ref="BK70" r:id="rId113" display="http%3A%2F%2Fdx.doi.org%2F10.20472%2FES.2015.4.2.004" xr:uid="{00000000-0004-0000-0000-000070000000}"/>
    <hyperlink ref="BT70" r:id="rId114" display="https%3A%2F%2Fwww.webofscience.com%2Fwos%2Fwoscc%2Ffull-record%2FWOS%3A000218863600004" xr:uid="{00000000-0004-0000-0000-000071000000}"/>
    <hyperlink ref="BT71" r:id="rId115" display="https%3A%2F%2Fwww.webofscience.com%2Fwos%2Fwoscc%2Ffull-record%2FWOS%3A000218855100004" xr:uid="{00000000-0004-0000-0000-000072000000}"/>
    <hyperlink ref="BT72" r:id="rId116" display="https%3A%2F%2Fwww.webofscience.com%2Fwos%2Fwoscc%2Ffull-record%2FWOS%3A000791160500007" xr:uid="{00000000-0004-0000-0000-000073000000}"/>
    <hyperlink ref="BK73" r:id="rId117" display="http%3A%2F%2Fdx.doi.org%2F10.20472%2FES.2019.8.2.009" xr:uid="{00000000-0004-0000-0000-000074000000}"/>
    <hyperlink ref="BT73" r:id="rId118" display="https%3A%2F%2Fwww.webofscience.com%2Fwos%2Fwoscc%2Ffull-record%2FWOS%3A000503977600009" xr:uid="{00000000-0004-0000-0000-000075000000}"/>
    <hyperlink ref="BK74" r:id="rId119" display="http%3A%2F%2Fdx.doi.org%2F10.20472%2FES.2018.7.2.004" xr:uid="{00000000-0004-0000-0000-000076000000}"/>
    <hyperlink ref="BT74" r:id="rId120" display="https%3A%2F%2Fwww.webofscience.com%2Fwos%2Fwoscc%2Ffull-record%2FWOS%3A000450671500004" xr:uid="{00000000-0004-0000-0000-000077000000}"/>
    <hyperlink ref="BK75" r:id="rId121" display="http%3A%2F%2Fdx.doi.org%2F10.20472%2FES.2017.6.2.001" xr:uid="{00000000-0004-0000-0000-000078000000}"/>
    <hyperlink ref="BT75" r:id="rId122" display="https%3A%2F%2Fwww.webofscience.com%2Fwos%2Fwoscc%2Ffull-record%2FWOS%3A000423929800001" xr:uid="{00000000-0004-0000-0000-000079000000}"/>
    <hyperlink ref="BT76" r:id="rId123" display="https%3A%2F%2Fwww.webofscience.com%2Fwos%2Fwoscc%2Ffull-record%2FWOS%3A000218860900002" xr:uid="{00000000-0004-0000-0000-00007A000000}"/>
    <hyperlink ref="BT77" r:id="rId124" display="https%3A%2F%2Fwww.webofscience.com%2Fwos%2Fwoscc%2Ffull-record%2FWOS%3A000218853000002" xr:uid="{00000000-0004-0000-0000-00007B000000}"/>
    <hyperlink ref="BT78" r:id="rId125" display="https%3A%2F%2Fwww.webofscience.com%2Fwos%2Fwoscc%2Ffull-record%2FWOS%3A000218853000006" xr:uid="{00000000-0004-0000-0000-00007C000000}"/>
    <hyperlink ref="BT79" r:id="rId126" display="https%3A%2F%2Fwww.webofscience.com%2Fwos%2Fwoscc%2Ffull-record%2FWOS%3A000218847000003" xr:uid="{00000000-0004-0000-0000-00007D000000}"/>
    <hyperlink ref="BK80" r:id="rId127" display="http%3A%2F%2Fdx.doi.org%2F10.31181%2Fijes1412025174" xr:uid="{00000000-0004-0000-0000-00007E000000}"/>
    <hyperlink ref="BT80" r:id="rId128" display="https%3A%2F%2Fwww.webofscience.com%2Fwos%2Fwoscc%2Ffull-record%2FWOS%3A001501924100001" xr:uid="{00000000-0004-0000-0000-00007F000000}"/>
    <hyperlink ref="BK81" r:id="rId129" display="http%3A%2F%2Fdx.doi.org%2F10.31181%2Fijes1412025188" xr:uid="{00000000-0004-0000-0000-000080000000}"/>
    <hyperlink ref="BT81" r:id="rId130" display="https%3A%2F%2Fwww.webofscience.com%2Fwos%2Fwoscc%2Ffull-record%2FWOS%3A001519409000002" xr:uid="{00000000-0004-0000-0000-000081000000}"/>
    <hyperlink ref="BT82" r:id="rId131" display="https%3A%2F%2Fwww.webofscience.com%2Fwos%2Fwoscc%2Ffull-record%2FWOS%3A000791160500004" xr:uid="{00000000-0004-0000-0000-000082000000}"/>
    <hyperlink ref="BK83" r:id="rId132" display="http%3A%2F%2Fdx.doi.org%2F10.20472%2FES.2020.9.1.012" xr:uid="{00000000-0004-0000-0000-000083000000}"/>
    <hyperlink ref="BT83" r:id="rId133" display="https%3A%2F%2Fwww.webofscience.com%2Fwos%2Fwoscc%2Ffull-record%2FWOS%3A000543252500012" xr:uid="{00000000-0004-0000-0000-000084000000}"/>
    <hyperlink ref="BK84" r:id="rId134" display="http%3A%2F%2Fdx.doi.org%2F10.20472%2FES.2019.8.1.002" xr:uid="{00000000-0004-0000-0000-000085000000}"/>
    <hyperlink ref="BT84" r:id="rId135" display="https%3A%2F%2Fwww.webofscience.com%2Fwos%2Fwoscc%2Ffull-record%2FWOS%3A000472956500002" xr:uid="{00000000-0004-0000-0000-000086000000}"/>
    <hyperlink ref="BK85" r:id="rId136" display="http%3A%2F%2Fdx.doi.org%2F10.20472%2FES.2015.4.3.002" xr:uid="{00000000-0004-0000-0000-000087000000}"/>
    <hyperlink ref="BT85" r:id="rId137" display="https%3A%2F%2Fwww.webofscience.com%2Fwos%2Fwoscc%2Ffull-record%2FWOS%3A000218864700002" xr:uid="{00000000-0004-0000-0000-000088000000}"/>
    <hyperlink ref="BK86" r:id="rId138" display="http%3A%2F%2Fdx.doi.org%2F10.20472%2FES.2015.4.4.005" xr:uid="{00000000-0004-0000-0000-000089000000}"/>
    <hyperlink ref="BT86" r:id="rId139" display="https%3A%2F%2Fwww.webofscience.com%2Fwos%2Fwoscc%2Ffull-record%2FWOS%3A000218866300005" xr:uid="{00000000-0004-0000-0000-00008A000000}"/>
    <hyperlink ref="BT87" r:id="rId140" display="https%3A%2F%2Fwww.webofscience.com%2Fwos%2Fwoscc%2Ffull-record%2FWOS%3A000218847000002" xr:uid="{00000000-0004-0000-0000-00008B000000}"/>
    <hyperlink ref="BT88" r:id="rId141" display="https%3A%2F%2Fwww.webofscience.com%2Fwos%2Fwoscc%2Ffull-record%2FWOS%3A000218847000006" xr:uid="{00000000-0004-0000-0000-00008C000000}"/>
    <hyperlink ref="BK89" r:id="rId142" display="http%3A%2F%2Fdx.doi.org%2F10.31181%2Fijes1512026234" xr:uid="{00000000-0004-0000-0000-00008D000000}"/>
    <hyperlink ref="BT89" r:id="rId143" display="https%3A%2F%2Fwww.webofscience.com%2Fwos%2Fwoscc%2Ffull-record%2FWOS%3A001672652700005" xr:uid="{00000000-0004-0000-0000-00008E000000}"/>
    <hyperlink ref="BK90" r:id="rId144" display="http%3A%2F%2Fdx.doi.org%2F10.52950%2FES.2024.13.2.007" xr:uid="{00000000-0004-0000-0000-00008F000000}"/>
    <hyperlink ref="BT90" r:id="rId145" display="https%3A%2F%2Fwww.webofscience.com%2Fwos%2Fwoscc%2Ffull-record%2FWOS%3A001375713500001" xr:uid="{00000000-0004-0000-0000-000090000000}"/>
    <hyperlink ref="BK91" r:id="rId146" display="http%3A%2F%2Fdx.doi.org%2F10.52950%2FES.2024.13.1.005" xr:uid="{00000000-0004-0000-0000-000091000000}"/>
    <hyperlink ref="BT91" r:id="rId147" display="https%3A%2F%2Fwww.webofscience.com%2Fwos%2Fwoscc%2Ffull-record%2FWOS%3A001228320800003" xr:uid="{00000000-0004-0000-0000-000092000000}"/>
    <hyperlink ref="BK92" r:id="rId148" display="http%3A%2F%2Fdx.doi.org%2F10.52950%2FES.2023.12.1.005" xr:uid="{00000000-0004-0000-0000-000093000000}"/>
    <hyperlink ref="BT92" r:id="rId149" display="https%3A%2F%2Fwww.webofscience.com%2Fwos%2Fwoscc%2Ffull-record%2FWOS%3A000992820000005" xr:uid="{00000000-0004-0000-0000-000094000000}"/>
    <hyperlink ref="BK93" r:id="rId150" display="http%3A%2F%2Fdx.doi.org%2F10.52950%2FES.2023.12.1.006" xr:uid="{00000000-0004-0000-0000-000095000000}"/>
    <hyperlink ref="BT93" r:id="rId151" display="https%3A%2F%2Fwww.webofscience.com%2Fwos%2Fwoscc%2Ffull-record%2FWOS%3A000992820000006" xr:uid="{00000000-0004-0000-0000-000096000000}"/>
    <hyperlink ref="BK94" r:id="rId152" display="http%3A%2F%2Fdx.doi.org%2F10.52950%2FES.2023.12.2.005" xr:uid="{00000000-0004-0000-0000-000097000000}"/>
    <hyperlink ref="BT94" r:id="rId153" display="https%3A%2F%2Fwww.webofscience.com%2Fwos%2Fwoscc%2Ffull-record%2FWOS%3A001123624300001" xr:uid="{00000000-0004-0000-0000-000098000000}"/>
    <hyperlink ref="BK95" r:id="rId154" display="http%3A%2F%2Fdx.doi.org%2F10.20472%2FES.2019.8.1.001" xr:uid="{00000000-0004-0000-0000-000099000000}"/>
    <hyperlink ref="BT95" r:id="rId155" display="https%3A%2F%2Fwww.webofscience.com%2Fwos%2Fwoscc%2Ffull-record%2FWOS%3A000472956500001" xr:uid="{00000000-0004-0000-0000-00009A000000}"/>
    <hyperlink ref="BK96" r:id="rId156" display="http%3A%2F%2Fdx.doi.org%2F10.20472%2FES.2019.8.1.004" xr:uid="{00000000-0004-0000-0000-00009B000000}"/>
    <hyperlink ref="BT96" r:id="rId157" display="https%3A%2F%2Fwww.webofscience.com%2Fwos%2Fwoscc%2Ffull-record%2FWOS%3A000472956500004" xr:uid="{00000000-0004-0000-0000-00009C000000}"/>
    <hyperlink ref="BK97" r:id="rId158" display="http%3A%2F%2Fdx.doi.org%2F10.20472%2FES.2019.8.2.008" xr:uid="{00000000-0004-0000-0000-00009D000000}"/>
    <hyperlink ref="BT97" r:id="rId159" display="https%3A%2F%2Fwww.webofscience.com%2Fwos%2Fwoscc%2Ffull-record%2FWOS%3A000503977600008" xr:uid="{00000000-0004-0000-0000-00009E000000}"/>
    <hyperlink ref="BK98" r:id="rId160" display="http%3A%2F%2Fdx.doi.org%2F10.52950%2FES.2024.13.1.001" xr:uid="{00000000-0004-0000-0000-00009F000000}"/>
    <hyperlink ref="BT98" r:id="rId161" display="https%3A%2F%2Fwww.webofscience.com%2Fwos%2Fwoscc%2Ffull-record%2FWOS%3A001228320800005" xr:uid="{00000000-0004-0000-0000-0000A0000000}"/>
    <hyperlink ref="BK99" r:id="rId162" display="http%3A%2F%2Fdx.doi.org%2F10.52950%2FES.2024.13.2.008" xr:uid="{00000000-0004-0000-0000-0000A1000000}"/>
    <hyperlink ref="BT99" r:id="rId163" display="https%3A%2F%2Fwww.webofscience.com%2Fwos%2Fwoscc%2Ffull-record%2FWOS%3A001375713500002" xr:uid="{00000000-0004-0000-0000-0000A2000000}"/>
    <hyperlink ref="BK100" r:id="rId164" display="http%3A%2F%2Fdx.doi.org%2F10.52950%2FES.2021.10.2.006" xr:uid="{00000000-0004-0000-0000-0000A3000000}"/>
    <hyperlink ref="BT100" r:id="rId165" display="https%3A%2F%2Fwww.webofscience.com%2Fwos%2Fwoscc%2Ffull-record%2FWOS%3A000735775500006" xr:uid="{00000000-0004-0000-0000-0000A4000000}"/>
    <hyperlink ref="BK101" r:id="rId166" display="http%3A%2F%2Fdx.doi.org%2F10.52950%2FES.2021.10.1.005" xr:uid="{00000000-0004-0000-0000-0000A5000000}"/>
    <hyperlink ref="BT101" r:id="rId167" display="https%3A%2F%2Fwww.webofscience.com%2Fwos%2Fwoscc%2Ffull-record%2FWOS%3A000703061400005" xr:uid="{00000000-0004-0000-0000-0000A6000000}"/>
    <hyperlink ref="BK102" r:id="rId168" display="http%3A%2F%2Fdx.doi.org%2F10.20472%2FES.2019.8.2.003" xr:uid="{00000000-0004-0000-0000-0000A7000000}"/>
    <hyperlink ref="BT102" r:id="rId169" display="https%3A%2F%2Fwww.webofscience.com%2Fwos%2Fwoscc%2Ffull-record%2FWOS%3A000503977600003" xr:uid="{00000000-0004-0000-0000-0000A8000000}"/>
    <hyperlink ref="BK103" r:id="rId170" display="http%3A%2F%2Fdx.doi.org%2F10.20472%2FES.2019.8.1.008" xr:uid="{00000000-0004-0000-0000-0000A9000000}"/>
    <hyperlink ref="BT103" r:id="rId171" display="https%3A%2F%2Fwww.webofscience.com%2Fwos%2Fwoscc%2Ffull-record%2FWOS%3A000472956500008" xr:uid="{00000000-0004-0000-0000-0000AA000000}"/>
    <hyperlink ref="BT104" r:id="rId172" display="https%3A%2F%2Fwww.webofscience.com%2Fwos%2Fwoscc%2Ffull-record%2FWOS%3A000375775900002" xr:uid="{00000000-0004-0000-0000-0000AB000000}"/>
    <hyperlink ref="BT105" r:id="rId173" display="https%3A%2F%2Fwww.webofscience.com%2Fwos%2Fwoscc%2Ffull-record%2FWOS%3A000375775900005" xr:uid="{00000000-0004-0000-0000-0000AC000000}"/>
    <hyperlink ref="BT106" r:id="rId174" display="https%3A%2F%2Fwww.webofscience.com%2Fwos%2Fwoscc%2Ffull-record%2FWOS%3A000218859600003" xr:uid="{00000000-0004-0000-0000-0000AD000000}"/>
    <hyperlink ref="BT107" r:id="rId175" display="https%3A%2F%2Fwww.webofscience.com%2Fwos%2Fwoscc%2Ffull-record%2FWOS%3A000218853000004" xr:uid="{00000000-0004-0000-0000-0000AE000000}"/>
    <hyperlink ref="BK108" r:id="rId176" display="http%3A%2F%2Fdx.doi.org%2F10.31181%2Fijes1512026236" xr:uid="{00000000-0004-0000-0000-0000AF000000}"/>
    <hyperlink ref="BT108" r:id="rId177" display="https%3A%2F%2Fwww.webofscience.com%2Fwos%2Fwoscc%2Ffull-record%2FWOS%3A001672652700012" xr:uid="{00000000-0004-0000-0000-0000B0000000}"/>
    <hyperlink ref="BK109" r:id="rId178" display="http%3A%2F%2Fdx.doi.org%2F10.31181%2Fijes1512026218" xr:uid="{00000000-0004-0000-0000-0000B1000000}"/>
    <hyperlink ref="BT109" r:id="rId179" display="https%3A%2F%2Fwww.webofscience.com%2Fwos%2Fwoscc%2Ffull-record%2FWOS%3A001672652700002" xr:uid="{00000000-0004-0000-0000-0000B2000000}"/>
    <hyperlink ref="BK110" r:id="rId180" display="http%3A%2F%2Fdx.doi.org%2F10.31181%2Fijes1512026253" xr:uid="{00000000-0004-0000-0000-0000B3000000}"/>
    <hyperlink ref="BT110" r:id="rId181" display="https%3A%2F%2Fwww.webofscience.com%2Fwos%2Fwoscc%2Ffull-record%2FWOS%3A001708210100001" xr:uid="{00000000-0004-0000-0000-0000B4000000}"/>
    <hyperlink ref="BK111" r:id="rId182" display="http%3A%2F%2Fdx.doi.org%2F10.31181%2Fijes1512026233" xr:uid="{00000000-0004-0000-0000-0000B5000000}"/>
    <hyperlink ref="BT111" r:id="rId183" display="https%3A%2F%2Fwww.webofscience.com%2Fwos%2Fwoscc%2Ffull-record%2FWOS%3A001672652700009" xr:uid="{00000000-0004-0000-0000-0000B6000000}"/>
    <hyperlink ref="BK112" r:id="rId184" display="http%3A%2F%2Fdx.doi.org%2F10.31181%2Fijes1412025197" xr:uid="{00000000-0004-0000-0000-0000B7000000}"/>
    <hyperlink ref="BT112" r:id="rId185" display="https%3A%2F%2Fwww.webofscience.com%2Fwos%2Fwoscc%2Ffull-record%2FWOS%3A001568893600003" xr:uid="{00000000-0004-0000-0000-0000B8000000}"/>
    <hyperlink ref="BK113" r:id="rId186" display="http%3A%2F%2Fdx.doi.org%2F10.52950%2FES.2021.10.2.009" xr:uid="{00000000-0004-0000-0000-0000B9000000}"/>
    <hyperlink ref="BT113" r:id="rId187" display="https%3A%2F%2Fwww.webofscience.com%2Fwos%2Fwoscc%2Ffull-record%2FWOS%3A000735775500009" xr:uid="{00000000-0004-0000-0000-0000BA000000}"/>
    <hyperlink ref="BT114" r:id="rId188" display="https%3A%2F%2Fwww.webofscience.com%2Fwos%2Fwoscc%2Ffull-record%2FWOS%3A000218857800002" xr:uid="{00000000-0004-0000-0000-0000BB000000}"/>
    <hyperlink ref="BT115" r:id="rId189" display="https%3A%2F%2Fwww.webofscience.com%2Fwos%2Fwoscc%2Ffull-record%2FWOS%3A000218855100010" xr:uid="{00000000-0004-0000-0000-0000BC000000}"/>
    <hyperlink ref="BT116" r:id="rId190" display="https%3A%2F%2Fwww.webofscience.com%2Fwos%2Fwoscc%2Ffull-record%2FWOS%3A000218847000005" xr:uid="{00000000-0004-0000-0000-0000BD000000}"/>
    <hyperlink ref="BT117" r:id="rId191" display="https%3A%2F%2Fwww.webofscience.com%2Fwos%2Fwoscc%2Ffull-record%2FWOS%3A000218848700005" xr:uid="{00000000-0004-0000-0000-0000BE000000}"/>
    <hyperlink ref="BK118" r:id="rId192" display="http%3A%2F%2Fdx.doi.org%2F10.52950%2FES.2021.10.2.001" xr:uid="{00000000-0004-0000-0000-0000BF000000}"/>
    <hyperlink ref="BT118" r:id="rId193" display="https%3A%2F%2Fwww.webofscience.com%2Fwos%2Fwoscc%2Ffull-record%2FWOS%3A000735775500001" xr:uid="{00000000-0004-0000-0000-0000C0000000}"/>
    <hyperlink ref="BK119" r:id="rId194" display="http%3A%2F%2Fdx.doi.org%2F10.20472%2FES.2020.9.2.006" xr:uid="{00000000-0004-0000-0000-0000C1000000}"/>
    <hyperlink ref="BT119" r:id="rId195" display="https%3A%2F%2Fwww.webofscience.com%2Fwos%2Fwoscc%2Ffull-record%2FWOS%3A000600905100006" xr:uid="{00000000-0004-0000-0000-0000C2000000}"/>
    <hyperlink ref="BK120" r:id="rId196" display="http%3A%2F%2Fdx.doi.org%2F10.20472%2FES.2019.8.2.005" xr:uid="{00000000-0004-0000-0000-0000C3000000}"/>
    <hyperlink ref="BT120" r:id="rId197" display="https%3A%2F%2Fwww.webofscience.com%2Fwos%2Fwoscc%2Ffull-record%2FWOS%3A000503977600005" xr:uid="{00000000-0004-0000-0000-0000C4000000}"/>
    <hyperlink ref="BK121" r:id="rId198" display="http%3A%2F%2Fdx.doi.org%2F10.20472%2FES.2018.7.1.004" xr:uid="{00000000-0004-0000-0000-0000C5000000}"/>
    <hyperlink ref="BT121" r:id="rId199" display="https%3A%2F%2Fwww.webofscience.com%2Fwos%2Fwoscc%2Ffull-record%2FWOS%3A000432932500004" xr:uid="{00000000-0004-0000-0000-0000C6000000}"/>
    <hyperlink ref="BK122" r:id="rId200" display="http%3A%2F%2Fdx.doi.org%2F10.20472%2FES.2017.6.1.001" xr:uid="{00000000-0004-0000-0000-0000C7000000}"/>
    <hyperlink ref="BT122" r:id="rId201" display="https%3A%2F%2Fwww.webofscience.com%2Fwos%2Fwoscc%2Ffull-record%2FWOS%3A000401912700001" xr:uid="{00000000-0004-0000-0000-0000C8000000}"/>
    <hyperlink ref="BT123" r:id="rId202" display="https%3A%2F%2Fwww.webofscience.com%2Fwos%2Fwoscc%2Ffull-record%2FWOS%3A000375775900001" xr:uid="{00000000-0004-0000-0000-0000C9000000}"/>
    <hyperlink ref="BK124" r:id="rId203" display="http%3A%2F%2Fdx.doi.org%2F10.20472%2FES.2016.5.3.003" xr:uid="{00000000-0004-0000-0000-0000CA000000}"/>
    <hyperlink ref="BT124" r:id="rId204" display="https%3A%2F%2Fwww.webofscience.com%2Fwos%2Fwoscc%2Ffull-record%2FWOS%3A000390197800003" xr:uid="{00000000-0004-0000-0000-0000CB000000}"/>
    <hyperlink ref="BK125" r:id="rId205" display="http%3A%2F%2Fdx.doi.org%2F10.20472%2FES.2015.4.4.001" xr:uid="{00000000-0004-0000-0000-0000CC000000}"/>
    <hyperlink ref="BT125" r:id="rId206" display="https%3A%2F%2Fwww.webofscience.com%2Fwos%2Fwoscc%2Ffull-record%2FWOS%3A000218866300001" xr:uid="{00000000-0004-0000-0000-0000CD000000}"/>
    <hyperlink ref="BK126" r:id="rId207" display="http%3A%2F%2Fdx.doi.org%2F10.20472%2FES.2015.4.2.005" xr:uid="{00000000-0004-0000-0000-0000CE000000}"/>
    <hyperlink ref="BT126" r:id="rId208" display="https%3A%2F%2Fwww.webofscience.com%2Fwos%2Fwoscc%2Ffull-record%2FWOS%3A000218863600005" xr:uid="{00000000-0004-0000-0000-0000CF000000}"/>
    <hyperlink ref="BT127" r:id="rId209" display="https%3A%2F%2Fwww.webofscience.com%2Fwos%2Fwoscc%2Ffull-record%2FWOS%3A000218857800003" xr:uid="{00000000-0004-0000-0000-0000D0000000}"/>
    <hyperlink ref="BK128" r:id="rId210" display="http%3A%2F%2Fdx.doi.org%2F10.52950%2FES.2022.11.2.008" xr:uid="{00000000-0004-0000-0000-0000D1000000}"/>
    <hyperlink ref="BT128" r:id="rId211" display="https%3A%2F%2Fwww.webofscience.com%2Fwos%2Fwoscc%2Ffull-record%2FWOS%3A000901443200007" xr:uid="{00000000-0004-0000-0000-0000D2000000}"/>
    <hyperlink ref="BK129" r:id="rId212" display="http%3A%2F%2Fdx.doi.org%2F10.52950%2FES.2021.10.1.008" xr:uid="{00000000-0004-0000-0000-0000D3000000}"/>
    <hyperlink ref="BT129" r:id="rId213" display="https%3A%2F%2Fwww.webofscience.com%2Fwos%2Fwoscc%2Ffull-record%2FWOS%3A000703061400008" xr:uid="{00000000-0004-0000-0000-0000D4000000}"/>
    <hyperlink ref="BK130" r:id="rId214" display="http%3A%2F%2Fdx.doi.org%2F10.20472%2FES.2020.9.1.001" xr:uid="{00000000-0004-0000-0000-0000D5000000}"/>
    <hyperlink ref="BT130" r:id="rId215" display="https%3A%2F%2Fwww.webofscience.com%2Fwos%2Fwoscc%2Ffull-record%2FWOS%3A000543252500001" xr:uid="{00000000-0004-0000-0000-0000D6000000}"/>
    <hyperlink ref="BK131" r:id="rId216" display="http%3A%2F%2Fdx.doi.org%2F10.20472%2FES.2020.9.1.005" xr:uid="{00000000-0004-0000-0000-0000D7000000}"/>
    <hyperlink ref="BT131" r:id="rId217" display="https%3A%2F%2Fwww.webofscience.com%2Fwos%2Fwoscc%2Ffull-record%2FWOS%3A000543252500005" xr:uid="{00000000-0004-0000-0000-0000D8000000}"/>
    <hyperlink ref="BK132" r:id="rId218" display="http%3A%2F%2Fdx.doi.org%2F10.20472%2FES.2019.8.2.004" xr:uid="{00000000-0004-0000-0000-0000D9000000}"/>
    <hyperlink ref="BT132" r:id="rId219" display="https%3A%2F%2Fwww.webofscience.com%2Fwos%2Fwoscc%2Ffull-record%2FWOS%3A000503977600004" xr:uid="{00000000-0004-0000-0000-0000DA000000}"/>
    <hyperlink ref="BK133" r:id="rId220" display="http%3A%2F%2Fdx.doi.org%2F10.20472%2FES.2018.7.2.001" xr:uid="{00000000-0004-0000-0000-0000DB000000}"/>
    <hyperlink ref="BT133" r:id="rId221" display="https%3A%2F%2Fwww.webofscience.com%2Fwos%2Fwoscc%2Ffull-record%2FWOS%3A000450671500001" xr:uid="{00000000-0004-0000-0000-0000DC000000}"/>
    <hyperlink ref="BK134" r:id="rId222" display="http%3A%2F%2Fdx.doi.org%2F10.20472%2FES.2018.7.1.005" xr:uid="{00000000-0004-0000-0000-0000DD000000}"/>
    <hyperlink ref="BT134" r:id="rId223" display="https%3A%2F%2Fwww.webofscience.com%2Fwos%2Fwoscc%2Ffull-record%2FWOS%3A000432932500005" xr:uid="{00000000-0004-0000-0000-0000DE000000}"/>
    <hyperlink ref="BT135" r:id="rId224" display="https%3A%2F%2Fwww.webofscience.com%2Fwos%2Fwoscc%2Ffull-record%2FWOS%3A000375775900004" xr:uid="{00000000-0004-0000-0000-0000DF000000}"/>
    <hyperlink ref="BT136" r:id="rId225" display="https%3A%2F%2Fwww.webofscience.com%2Fwos%2Fwoscc%2Ffull-record%2FWOS%3A000218850100001" xr:uid="{00000000-0004-0000-0000-0000E0000000}"/>
    <hyperlink ref="BT137" r:id="rId226" display="https%3A%2F%2Fwww.webofscience.com%2Fwos%2Fwoscc%2Ffull-record%2FWOS%3A000218855100007" xr:uid="{00000000-0004-0000-0000-0000E1000000}"/>
    <hyperlink ref="BK138" r:id="rId227" display="http%3A%2F%2Fdx.doi.org%2F10.31181%2Fijes1512026240" xr:uid="{00000000-0004-0000-0000-0000E2000000}"/>
    <hyperlink ref="BT138" r:id="rId228" display="https%3A%2F%2Fwww.webofscience.com%2Fwos%2Fwoscc%2Ffull-record%2FWOS%3A001726949700001" xr:uid="{00000000-0004-0000-0000-0000E3000000}"/>
    <hyperlink ref="BK139" r:id="rId229" display="http%3A%2F%2Fdx.doi.org%2F10.52950%2FES.2024.13.1.006" xr:uid="{00000000-0004-0000-0000-0000E4000000}"/>
    <hyperlink ref="BT139" r:id="rId230" display="https%3A%2F%2Fwww.webofscience.com%2Fwos%2Fwoscc%2Ffull-record%2FWOS%3A001229313100001" xr:uid="{00000000-0004-0000-0000-0000E5000000}"/>
    <hyperlink ref="BK140" r:id="rId231" display="http%3A%2F%2Fdx.doi.org%2F10.52950%2FES.2022.11.2.003" xr:uid="{00000000-0004-0000-0000-0000E6000000}"/>
    <hyperlink ref="BT140" r:id="rId232" display="https%3A%2F%2Fwww.webofscience.com%2Fwos%2Fwoscc%2Ffull-record%2FWOS%3A000901443200004" xr:uid="{00000000-0004-0000-0000-0000E7000000}"/>
    <hyperlink ref="BT141" r:id="rId233" display="https%3A%2F%2Fwww.webofscience.com%2Fwos%2Fwoscc%2Ffull-record%2FWOS%3A000791160500005" xr:uid="{00000000-0004-0000-0000-0000E8000000}"/>
    <hyperlink ref="BK142" r:id="rId234" display="http%3A%2F%2Fdx.doi.org%2F10.20472%2FES.2020.9.1.008" xr:uid="{00000000-0004-0000-0000-0000E9000000}"/>
    <hyperlink ref="BT142" r:id="rId235" display="https%3A%2F%2Fwww.webofscience.com%2Fwos%2Fwoscc%2Ffull-record%2FWOS%3A000543252500008" xr:uid="{00000000-0004-0000-0000-0000EA000000}"/>
    <hyperlink ref="BK143" r:id="rId236" display="http%3A%2F%2Fdx.doi.org%2F10.20472%2FES.2019.8.2.002" xr:uid="{00000000-0004-0000-0000-0000EB000000}"/>
    <hyperlink ref="BT143" r:id="rId237" display="https%3A%2F%2Fwww.webofscience.com%2Fwos%2Fwoscc%2Ffull-record%2FWOS%3A000503977600002" xr:uid="{00000000-0004-0000-0000-0000EC000000}"/>
    <hyperlink ref="BK144" r:id="rId238" display="http%3A%2F%2Fdx.doi.org%2F10.20472%2FES.2015.4.3.005" xr:uid="{00000000-0004-0000-0000-0000ED000000}"/>
    <hyperlink ref="BT144" r:id="rId239" display="https%3A%2F%2Fwww.webofscience.com%2Fwos%2Fwoscc%2Ffull-record%2FWOS%3A000218864700005" xr:uid="{00000000-0004-0000-0000-0000EE000000}"/>
    <hyperlink ref="BT145" r:id="rId240" display="https%3A%2F%2Fwww.webofscience.com%2Fwos%2Fwoscc%2Ffull-record%2FWOS%3A000218859600002" xr:uid="{00000000-0004-0000-0000-0000EF000000}"/>
    <hyperlink ref="BT146" r:id="rId241" display="https%3A%2F%2Fwww.webofscience.com%2Fwos%2Fwoscc%2Ffull-record%2FWOS%3A000218853000003" xr:uid="{00000000-0004-0000-0000-0000F0000000}"/>
    <hyperlink ref="BT147" r:id="rId242" display="https%3A%2F%2Fwww.webofscience.com%2Fwos%2Fwoscc%2Ffull-record%2FWOS%3A000218855100009" xr:uid="{00000000-0004-0000-0000-0000F1000000}"/>
    <hyperlink ref="BK148" r:id="rId243" display="http%3A%2F%2Fdx.doi.org%2F10.31181%2Fijes1412025179" xr:uid="{00000000-0004-0000-0000-0000F2000000}"/>
    <hyperlink ref="BT148" r:id="rId244" display="https%3A%2F%2Fwww.webofscience.com%2Fwos%2Fwoscc%2Ffull-record%2FWOS%3A001487876000002" xr:uid="{00000000-0004-0000-0000-0000F3000000}"/>
    <hyperlink ref="BK149" r:id="rId245" display="http%3A%2F%2Fdx.doi.org%2F10.31181%2Fijes1412025176" xr:uid="{00000000-0004-0000-0000-0000F4000000}"/>
    <hyperlink ref="BT149" r:id="rId246" display="https%3A%2F%2Fwww.webofscience.com%2Fwos%2Fwoscc%2Ffull-record%2FWOS%3A001480692700001" xr:uid="{00000000-0004-0000-0000-0000F5000000}"/>
    <hyperlink ref="BK150" r:id="rId247" display="http%3A%2F%2Fdx.doi.org%2F10.52950%2FES.2023.12.2.003" xr:uid="{00000000-0004-0000-0000-0000F6000000}"/>
    <hyperlink ref="BT150" r:id="rId248" display="https%3A%2F%2Fwww.webofscience.com%2Fwos%2Fwoscc%2Ffull-record%2FWOS%3A001123624300002" xr:uid="{00000000-0004-0000-0000-0000F7000000}"/>
    <hyperlink ref="BK151" r:id="rId249" display="http%3A%2F%2Fdx.doi.org%2F10.52950%2FES.2023.12.2.004" xr:uid="{00000000-0004-0000-0000-0000F8000000}"/>
    <hyperlink ref="BT151" r:id="rId250" display="https%3A%2F%2Fwww.webofscience.com%2Fwos%2Fwoscc%2Ffull-record%2FWOS%3A001123624300005" xr:uid="{00000000-0004-0000-0000-0000F9000000}"/>
    <hyperlink ref="BK152" r:id="rId251" display="http%3A%2F%2Fdx.doi.org%2F10.20472%2FES.2019.8.1.005" xr:uid="{00000000-0004-0000-0000-0000FA000000}"/>
    <hyperlink ref="BT152" r:id="rId252" display="https%3A%2F%2Fwww.webofscience.com%2Fwos%2Fwoscc%2Ffull-record%2FWOS%3A000472956500005" xr:uid="{00000000-0004-0000-0000-0000FB000000}"/>
    <hyperlink ref="BK153" r:id="rId253" display="http%3A%2F%2Fdx.doi.org%2F10.20472%2FES.2019.8.1.007" xr:uid="{00000000-0004-0000-0000-0000FC000000}"/>
    <hyperlink ref="BT153" r:id="rId254" display="https%3A%2F%2Fwww.webofscience.com%2Fwos%2Fwoscc%2Ffull-record%2FWOS%3A000472956500007" xr:uid="{00000000-0004-0000-0000-0000FD000000}"/>
    <hyperlink ref="BK154" r:id="rId255" display="http%3A%2F%2Fdx.doi.org%2F10.20472%2FES.2019.8.1.009" xr:uid="{00000000-0004-0000-0000-0000FE000000}"/>
    <hyperlink ref="BT154" r:id="rId256" display="https%3A%2F%2Fwww.webofscience.com%2Fwos%2Fwoscc%2Ffull-record%2FWOS%3A000472956500009" xr:uid="{00000000-0004-0000-0000-0000FF000000}"/>
    <hyperlink ref="BK155" r:id="rId257" display="http%3A%2F%2Fdx.doi.org%2F10.20472%2FES.2015.4.2.003" xr:uid="{00000000-0004-0000-0000-000000010000}"/>
    <hyperlink ref="BT155" r:id="rId258" display="https%3A%2F%2Fwww.webofscience.com%2Fwos%2Fwoscc%2Ffull-record%2FWOS%3A000218863600003" xr:uid="{00000000-0004-0000-0000-000001010000}"/>
    <hyperlink ref="BK156" r:id="rId259" display="http%3A%2F%2Fdx.doi.org%2F10.20472%2FES.2015.4.4.002" xr:uid="{00000000-0004-0000-0000-000002010000}"/>
    <hyperlink ref="BT156" r:id="rId260" display="https%3A%2F%2Fwww.webofscience.com%2Fwos%2Fwoscc%2Ffull-record%2FWOS%3A000218866300002" xr:uid="{00000000-0004-0000-0000-000003010000}"/>
    <hyperlink ref="BK157" r:id="rId261" display="http%3A%2F%2Fdx.doi.org%2F10.20472%2FES.2015.4.1.004" xr:uid="{00000000-0004-0000-0000-000004010000}"/>
    <hyperlink ref="BT157" r:id="rId262" display="https%3A%2F%2Fwww.webofscience.com%2Fwos%2Fwoscc%2Ffull-record%2FWOS%3A000218862800004" xr:uid="{00000000-0004-0000-0000-000005010000}"/>
    <hyperlink ref="BK158" r:id="rId263" display="http%3A%2F%2Fdx.doi.org%2F10.31181%2Fijes1512026249" xr:uid="{00000000-0004-0000-0000-000006010000}"/>
    <hyperlink ref="BT158" r:id="rId264" display="https%3A%2F%2Fwww.webofscience.com%2Fwos%2Fwoscc%2Ffull-record%2FWOS%3A001678866800001" xr:uid="{00000000-0004-0000-0000-000007010000}"/>
    <hyperlink ref="BK159" r:id="rId265" display="http%3A%2F%2Fdx.doi.org%2F10.31181%2Fijes1512026242" xr:uid="{00000000-0004-0000-0000-000008010000}"/>
    <hyperlink ref="BT159" r:id="rId266" display="https%3A%2F%2Fwww.webofscience.com%2Fwos%2Fwoscc%2Ffull-record%2FWOS%3A001714128200001" xr:uid="{00000000-0004-0000-0000-000009010000}"/>
    <hyperlink ref="BK160" r:id="rId267" display="http%3A%2F%2Fdx.doi.org%2F10.31181%2Fijes1512026237" xr:uid="{00000000-0004-0000-0000-00000A010000}"/>
    <hyperlink ref="BT160" r:id="rId268" display="https%3A%2F%2Fwww.webofscience.com%2Fwos%2Fwoscc%2Ffull-record%2FWOS%3A001672652700007" xr:uid="{00000000-0004-0000-0000-00000B010000}"/>
    <hyperlink ref="BK161" r:id="rId269" display="http%3A%2F%2Fdx.doi.org%2F10.31181%2Fijes1412025200" xr:uid="{00000000-0004-0000-0000-00000C010000}"/>
    <hyperlink ref="BT161" r:id="rId270" display="https%3A%2F%2Fwww.webofscience.com%2Fwos%2Fwoscc%2Ffull-record%2FWOS%3A001568893600001" xr:uid="{00000000-0004-0000-0000-00000D010000}"/>
    <hyperlink ref="BK162" r:id="rId271" display="http%3A%2F%2Fdx.doi.org%2F10.52950%2FES.2024.13.1.004" xr:uid="{00000000-0004-0000-0000-00000E010000}"/>
    <hyperlink ref="BT162" r:id="rId272" display="https%3A%2F%2Fwww.webofscience.com%2Fwos%2Fwoscc%2Ffull-record%2FWOS%3A001228320800004" xr:uid="{00000000-0004-0000-0000-00000F010000}"/>
    <hyperlink ref="BT163" r:id="rId273" display="https%3A%2F%2Fwww.webofscience.com%2Fwos%2Fwoscc%2Ffull-record%2FWOS%3A000791160500008" xr:uid="{00000000-0004-0000-0000-000010010000}"/>
    <hyperlink ref="BK164" r:id="rId274" display="http%3A%2F%2Fdx.doi.org%2F10.52950%2FES.2021.10.2.003" xr:uid="{00000000-0004-0000-0000-000011010000}"/>
    <hyperlink ref="BT164" r:id="rId275" display="https%3A%2F%2Fwww.webofscience.com%2Fwos%2Fwoscc%2Ffull-record%2FWOS%3A000735775500003" xr:uid="{00000000-0004-0000-0000-000012010000}"/>
    <hyperlink ref="BK165" r:id="rId276" display="http%3A%2F%2Fdx.doi.org%2F10.52950%2FES.2021.10.2.005" xr:uid="{00000000-0004-0000-0000-000013010000}"/>
    <hyperlink ref="BT165" r:id="rId277" display="https%3A%2F%2Fwww.webofscience.com%2Fwos%2Fwoscc%2Ffull-record%2FWOS%3A000735775500005" xr:uid="{00000000-0004-0000-0000-000014010000}"/>
    <hyperlink ref="BK166" r:id="rId278" display="http%3A%2F%2Fdx.doi.org%2F10.20472%2FES.2020.9.2.008" xr:uid="{00000000-0004-0000-0000-000015010000}"/>
    <hyperlink ref="BT166" r:id="rId279" display="https%3A%2F%2Fwww.webofscience.com%2Fwos%2Fwoscc%2Ffull-record%2FWOS%3A000600905100008" xr:uid="{00000000-0004-0000-0000-000016010000}"/>
    <hyperlink ref="BK167" r:id="rId280" display="http%3A%2F%2Fdx.doi.org%2F10.20472%2FES.2019.8.2.010" xr:uid="{00000000-0004-0000-0000-000017010000}"/>
    <hyperlink ref="BT167" r:id="rId281" display="https%3A%2F%2Fwww.webofscience.com%2Fwos%2Fwoscc%2Ffull-record%2FWOS%3A000503977600010" xr:uid="{00000000-0004-0000-0000-000018010000}"/>
    <hyperlink ref="BT168" r:id="rId282" display="https%3A%2F%2Fwww.webofscience.com%2Fwos%2Fwoscc%2Ffull-record%2FWOS%3A000218847000001" xr:uid="{00000000-0004-0000-0000-000019010000}"/>
    <hyperlink ref="BK169" r:id="rId283" display="http%3A%2F%2Fdx.doi.org%2F10.31181%2Fijes1512026223" xr:uid="{00000000-0004-0000-0000-00001A010000}"/>
    <hyperlink ref="BT169" r:id="rId284" display="https%3A%2F%2Fwww.webofscience.com%2Fwos%2Fwoscc%2Ffull-record%2FWOS%3A001672652700008" xr:uid="{00000000-0004-0000-0000-00001B010000}"/>
    <hyperlink ref="BK170" r:id="rId285" display="http%3A%2F%2Fdx.doi.org%2F10.31181%2Fijes1412025180" xr:uid="{00000000-0004-0000-0000-00001C010000}"/>
    <hyperlink ref="BT170" r:id="rId286" display="https%3A%2F%2Fwww.webofscience.com%2Fwos%2Fwoscc%2Ffull-record%2FWOS%3A001582147000001" xr:uid="{00000000-0004-0000-0000-00001D010000}"/>
    <hyperlink ref="BK171" r:id="rId287" display="http%3A%2F%2Fdx.doi.org%2F10.31181%2Fijes1412025245" xr:uid="{00000000-0004-0000-0000-00001E010000}"/>
    <hyperlink ref="BT171" r:id="rId288" display="https%3A%2F%2Fwww.webofscience.com%2Fwos%2Fwoscc%2Ffull-record%2FWOS%3A001650763400001" xr:uid="{00000000-0004-0000-0000-00001F010000}"/>
    <hyperlink ref="BK172" r:id="rId289" display="http%3A%2F%2Fdx.doi.org%2F10.52950%2FES.2024.13.2.005" xr:uid="{00000000-0004-0000-0000-000020010000}"/>
    <hyperlink ref="BT172" r:id="rId290" display="https%3A%2F%2Fwww.webofscience.com%2Fwos%2Fwoscc%2Ffull-record%2FWOS%3A001362946300005" xr:uid="{00000000-0004-0000-0000-000021010000}"/>
    <hyperlink ref="BK173" r:id="rId291" display="http%3A%2F%2Fdx.doi.org%2F10.20472%2FES.2020.9.2.007" xr:uid="{00000000-0004-0000-0000-000022010000}"/>
    <hyperlink ref="BT173" r:id="rId292" display="https%3A%2F%2Fwww.webofscience.com%2Fwos%2Fwoscc%2Ffull-record%2FWOS%3A000600905100007" xr:uid="{00000000-0004-0000-0000-000023010000}"/>
    <hyperlink ref="BK174" r:id="rId293" display="http%3A%2F%2Fdx.doi.org%2F10.20472%2FES.2016.5.2.004" xr:uid="{00000000-0004-0000-0000-000024010000}"/>
    <hyperlink ref="BT174" r:id="rId294" display="https%3A%2F%2Fwww.webofscience.com%2Fwos%2Fwoscc%2Ffull-record%2FWOS%3A000390197400004" xr:uid="{00000000-0004-0000-0000-000025010000}"/>
    <hyperlink ref="BT175" r:id="rId295" display="https%3A%2F%2Fwww.webofscience.com%2Fwos%2Fwoscc%2Ffull-record%2FWOS%3A000218856900004" xr:uid="{00000000-0004-0000-0000-000026010000}"/>
    <hyperlink ref="BT176" r:id="rId296" display="https%3A%2F%2Fwww.webofscience.com%2Fwos%2Fwoscc%2Ffull-record%2FWOS%3A000218859600004" xr:uid="{00000000-0004-0000-0000-000027010000}"/>
    <hyperlink ref="BT177" r:id="rId297" display="https%3A%2F%2Fwww.webofscience.com%2Fwos%2Fwoscc%2Ffull-record%2FWOS%3A000218850100005" xr:uid="{00000000-0004-0000-0000-000028010000}"/>
    <hyperlink ref="BT178" r:id="rId298" display="https%3A%2F%2Fwww.webofscience.com%2Fwos%2Fwoscc%2Ffull-record%2FWOS%3A000218848700008" xr:uid="{00000000-0004-0000-0000-000029010000}"/>
    <hyperlink ref="BT179" r:id="rId299" display="https%3A%2F%2Fwww.webofscience.com%2Fwos%2Fwoscc%2Ffull-record%2FWOS%3A000218848700003" xr:uid="{00000000-0004-0000-0000-00002A010000}"/>
    <hyperlink ref="BK180" r:id="rId300" display="http%3A%2F%2Fdx.doi.org%2F10.31181%2Fijes1512026226" xr:uid="{00000000-0004-0000-0000-00002B010000}"/>
    <hyperlink ref="BT180" r:id="rId301" display="https%3A%2F%2Fwww.webofscience.com%2Fwos%2Fwoscc%2Ffull-record%2FWOS%3A001672652700003" xr:uid="{00000000-0004-0000-0000-00002C010000}"/>
    <hyperlink ref="BK181" r:id="rId302" display="http%3A%2F%2Fdx.doi.org%2F10.31181%2Fijes1512026280" xr:uid="{00000000-0004-0000-0000-00002D010000}"/>
    <hyperlink ref="BT181" r:id="rId303" display="https%3A%2F%2Fwww.webofscience.com%2Fwos%2Fwoscc%2Ffull-record%2FWOS%3A001750803600002" xr:uid="{00000000-0004-0000-0000-00002E010000}"/>
    <hyperlink ref="BK182" r:id="rId304" display="http%3A%2F%2Fdx.doi.org%2F10.52950%2FES.2023.12.2.002" xr:uid="{00000000-0004-0000-0000-00002F010000}"/>
    <hyperlink ref="BT182" r:id="rId305" display="https%3A%2F%2Fwww.webofscience.com%2Fwos%2Fwoscc%2Ffull-record%2FWOS%3A001123624300004" xr:uid="{00000000-0004-0000-0000-000030010000}"/>
    <hyperlink ref="BK183" r:id="rId306" display="http%3A%2F%2Fdx.doi.org%2F10.52950%2FES.2023.12.2.006" xr:uid="{00000000-0004-0000-0000-000031010000}"/>
    <hyperlink ref="BT183" r:id="rId307" display="https%3A%2F%2Fwww.webofscience.com%2Fwos%2Fwoscc%2Ffull-record%2FWOS%3A001123624300006" xr:uid="{00000000-0004-0000-0000-000032010000}"/>
    <hyperlink ref="BK184" r:id="rId308" display="http%3A%2F%2Fdx.doi.org%2F10.52950%2FES.2021.10.2.004" xr:uid="{00000000-0004-0000-0000-000033010000}"/>
    <hyperlink ref="BT184" r:id="rId309" display="https%3A%2F%2Fwww.webofscience.com%2Fwos%2Fwoscc%2Ffull-record%2FWOS%3A000735775500004" xr:uid="{00000000-0004-0000-0000-000034010000}"/>
    <hyperlink ref="BK185" r:id="rId310" display="http%3A%2F%2Fdx.doi.org%2F10.20472%2FES.2018.7.1.002" xr:uid="{00000000-0004-0000-0000-000035010000}"/>
    <hyperlink ref="BT185" r:id="rId311" display="https%3A%2F%2Fwww.webofscience.com%2Fwos%2Fwoscc%2Ffull-record%2FWOS%3A000432932500002" xr:uid="{00000000-0004-0000-0000-000036010000}"/>
    <hyperlink ref="BK186" r:id="rId312" display="http%3A%2F%2Fdx.doi.org%2F10.20472%2FES.2017.6.2.003" xr:uid="{00000000-0004-0000-0000-000037010000}"/>
    <hyperlink ref="BT186" r:id="rId313" display="https%3A%2F%2Fwww.webofscience.com%2Fwos%2Fwoscc%2Ffull-record%2FWOS%3A000423929800003" xr:uid="{00000000-0004-0000-0000-000038010000}"/>
    <hyperlink ref="BK187" r:id="rId314" display="http%3A%2F%2Fdx.doi.org%2F10.20472%2FES.2017.6.2.004" xr:uid="{00000000-0004-0000-0000-000039010000}"/>
    <hyperlink ref="BT187" r:id="rId315" display="https%3A%2F%2Fwww.webofscience.com%2Fwos%2Fwoscc%2Ffull-record%2FWOS%3A000423929800004" xr:uid="{00000000-0004-0000-0000-00003A010000}"/>
    <hyperlink ref="BK188" r:id="rId316" display="http%3A%2F%2Fdx.doi.org%2F10.20472%2FES.2017.6.2.006" xr:uid="{00000000-0004-0000-0000-00003B010000}"/>
    <hyperlink ref="BT188" r:id="rId317" display="https%3A%2F%2Fwww.webofscience.com%2Fwos%2Fwoscc%2Ffull-record%2FWOS%3A000423929800006" xr:uid="{00000000-0004-0000-0000-00003C010000}"/>
    <hyperlink ref="BT189" r:id="rId318" display="https%3A%2F%2Fwww.webofscience.com%2Fwos%2Fwoscc%2Ffull-record%2FWOS%3A000218860900001" xr:uid="{00000000-0004-0000-0000-00003D010000}"/>
    <hyperlink ref="BT190" r:id="rId319" display="https%3A%2F%2Fwww.webofscience.com%2Fwos%2Fwoscc%2Ffull-record%2FWOS%3A000218856900003" xr:uid="{00000000-0004-0000-0000-00003E010000}"/>
    <hyperlink ref="BK191" r:id="rId320" display="http%3A%2F%2Fdx.doi.org%2F10.31181%2Fijes1412025202" xr:uid="{00000000-0004-0000-0000-00003F010000}"/>
    <hyperlink ref="BT191" r:id="rId321" display="https%3A%2F%2Fwww.webofscience.com%2Fwos%2Fwoscc%2Ffull-record%2FWOS%3A001538556800002" xr:uid="{00000000-0004-0000-0000-000040010000}"/>
    <hyperlink ref="BT192" r:id="rId322" display="https%3A%2F%2Fwww.webofscience.com%2Fwos%2Fwoscc%2Ffull-record%2FWOS%3A000791160500001" xr:uid="{00000000-0004-0000-0000-000041010000}"/>
    <hyperlink ref="BK193" r:id="rId323" display="http%3A%2F%2Fdx.doi.org%2F10.52950%2FES.2022.11.2.006" xr:uid="{00000000-0004-0000-0000-000042010000}"/>
    <hyperlink ref="BT193" r:id="rId324" display="https%3A%2F%2Fwww.webofscience.com%2Fwos%2Fwoscc%2Ffull-record%2FWOS%3A000901443200005" xr:uid="{00000000-0004-0000-0000-000043010000}"/>
    <hyperlink ref="BK194" r:id="rId325" display="http%3A%2F%2Fdx.doi.org%2F10.52950%2FES.2022.11.2.010" xr:uid="{00000000-0004-0000-0000-000044010000}"/>
    <hyperlink ref="BT194" r:id="rId326" display="https%3A%2F%2Fwww.webofscience.com%2Fwos%2Fwoscc%2Ffull-record%2FWOS%3A000901443200009" xr:uid="{00000000-0004-0000-0000-000045010000}"/>
    <hyperlink ref="BK195" r:id="rId327" display="http%3A%2F%2Fdx.doi.org%2F10.52950%2FES.2021.10.1.001" xr:uid="{00000000-0004-0000-0000-000046010000}"/>
    <hyperlink ref="BT195" r:id="rId328" display="https%3A%2F%2Fwww.webofscience.com%2Fwos%2Fwoscc%2Ffull-record%2FWOS%3A000703061400001" xr:uid="{00000000-0004-0000-0000-000047010000}"/>
    <hyperlink ref="BK196" r:id="rId329" display="http%3A%2F%2Fdx.doi.org%2F10.52950%2FES.2021.10.1.002" xr:uid="{00000000-0004-0000-0000-000048010000}"/>
    <hyperlink ref="BT196" r:id="rId330" display="https%3A%2F%2Fwww.webofscience.com%2Fwos%2Fwoscc%2Ffull-record%2FWOS%3A000703061400002" xr:uid="{00000000-0004-0000-0000-000049010000}"/>
    <hyperlink ref="BK197" r:id="rId331" display="http%3A%2F%2Fdx.doi.org%2F10.52950%2FES.2021.10.2.002" xr:uid="{00000000-0004-0000-0000-00004A010000}"/>
    <hyperlink ref="BT197" r:id="rId332" display="https%3A%2F%2Fwww.webofscience.com%2Fwos%2Fwoscc%2Ffull-record%2FWOS%3A000735775500002" xr:uid="{00000000-0004-0000-0000-00004B010000}"/>
    <hyperlink ref="BK198" r:id="rId333" display="http%3A%2F%2Fdx.doi.org%2F10.52950%2FES.2021.10.1.007" xr:uid="{00000000-0004-0000-0000-00004C010000}"/>
    <hyperlink ref="BT198" r:id="rId334" display="https%3A%2F%2Fwww.webofscience.com%2Fwos%2Fwoscc%2Ffull-record%2FWOS%3A000703061400007" xr:uid="{00000000-0004-0000-0000-00004D010000}"/>
    <hyperlink ref="BK199" r:id="rId335" display="http%3A%2F%2Fdx.doi.org%2F10.20472%2FES.2017.6.1.003" xr:uid="{00000000-0004-0000-0000-00004E010000}"/>
    <hyperlink ref="BT199" r:id="rId336" display="https%3A%2F%2Fwww.webofscience.com%2Fwos%2Fwoscc%2Ffull-record%2FWOS%3A000401912700003" xr:uid="{00000000-0004-0000-0000-00004F010000}"/>
    <hyperlink ref="BK200" r:id="rId337" display="http%3A%2F%2Fdx.doi.org%2F10.20472%2FES.2015.4.3.004" xr:uid="{00000000-0004-0000-0000-000050010000}"/>
    <hyperlink ref="BT200" r:id="rId338" display="https%3A%2F%2Fwww.webofscience.com%2Fwos%2Fwoscc%2Ffull-record%2FWOS%3A000218864700004" xr:uid="{00000000-0004-0000-0000-000051010000}"/>
    <hyperlink ref="BT201" r:id="rId339" display="https%3A%2F%2Fwww.webofscience.com%2Fwos%2Fwoscc%2Ffull-record%2FWOS%3A000218855100002" xr:uid="{00000000-0004-0000-0000-000052010000}"/>
    <hyperlink ref="BK202" r:id="rId340" display="http%3A%2F%2Fdx.doi.org%2F10.31181%2Fijes1512026278" xr:uid="{00000000-0004-0000-0000-000053010000}"/>
    <hyperlink ref="BT202" r:id="rId341" display="https%3A%2F%2Fwww.webofscience.com%2Fwos%2Fwoscc%2Ffull-record%2FWOS%3A001750803600001" xr:uid="{00000000-0004-0000-0000-000054010000}"/>
    <hyperlink ref="BK203" r:id="rId342" display="http%3A%2F%2Fdx.doi.org%2F10.31181%2Fijes1512026238" xr:uid="{00000000-0004-0000-0000-000055010000}"/>
    <hyperlink ref="BT203" r:id="rId343" display="https%3A%2F%2Fwww.webofscience.com%2Fwos%2Fwoscc%2Ffull-record%2FWOS%3A001672652700011" xr:uid="{00000000-0004-0000-0000-000056010000}"/>
    <hyperlink ref="BK204" r:id="rId344" display="http%3A%2F%2Fdx.doi.org%2F10.31181%2Fijes1412025203" xr:uid="{00000000-0004-0000-0000-000057010000}"/>
    <hyperlink ref="BT204" r:id="rId345" display="https%3A%2F%2Fwww.webofscience.com%2Fwos%2Fwoscc%2Ffull-record%2FWOS%3A001582147000002" xr:uid="{00000000-0004-0000-0000-000058010000}"/>
    <hyperlink ref="BK205" r:id="rId346" display="http%3A%2F%2Fdx.doi.org%2F10.31181%2Fijes1412025181" xr:uid="{00000000-0004-0000-0000-000059010000}"/>
    <hyperlink ref="BT205" r:id="rId347" display="https%3A%2F%2Fwww.webofscience.com%2Fwos%2Fwoscc%2Ffull-record%2FWOS%3A001487876000001" xr:uid="{00000000-0004-0000-0000-00005A010000}"/>
    <hyperlink ref="BK206" r:id="rId348" display="http%3A%2F%2Fdx.doi.org%2F10.52950%2FES.2024.13.2.004" xr:uid="{00000000-0004-0000-0000-00005B010000}"/>
    <hyperlink ref="BT206" r:id="rId349" display="https%3A%2F%2Fwww.webofscience.com%2Fwos%2Fwoscc%2Ffull-record%2FWOS%3A001362946300004" xr:uid="{00000000-0004-0000-0000-00005C010000}"/>
    <hyperlink ref="BK207" r:id="rId350" display="http%3A%2F%2Fdx.doi.org%2F10.52950%2FES.2023.12.1.009" xr:uid="{00000000-0004-0000-0000-00005D010000}"/>
    <hyperlink ref="BT207" r:id="rId351" display="https%3A%2F%2Fwww.webofscience.com%2Fwos%2Fwoscc%2Ffull-record%2FWOS%3A000992820000009" xr:uid="{00000000-0004-0000-0000-00005E010000}"/>
    <hyperlink ref="BK208" r:id="rId352" display="http%3A%2F%2Fdx.doi.org%2F10.52950%2FES.2022.11.2.007" xr:uid="{00000000-0004-0000-0000-00005F010000}"/>
    <hyperlink ref="BT208" r:id="rId353" display="https%3A%2F%2Fwww.webofscience.com%2Fwos%2Fwoscc%2Ffull-record%2FWOS%3A000901443200006" xr:uid="{00000000-0004-0000-0000-000060010000}"/>
    <hyperlink ref="BK209" r:id="rId354" display="http%3A%2F%2Fdx.doi.org%2F10.20472%2FES.2020.9.1.009" xr:uid="{00000000-0004-0000-0000-000061010000}"/>
    <hyperlink ref="BT209" r:id="rId355" display="https%3A%2F%2Fwww.webofscience.com%2Fwos%2Fwoscc%2Ffull-record%2FWOS%3A000543252500009" xr:uid="{00000000-0004-0000-0000-000062010000}"/>
    <hyperlink ref="BK210" r:id="rId356" display="http%3A%2F%2Fdx.doi.org%2F10.20472%2FES.2019.8.1.006" xr:uid="{00000000-0004-0000-0000-000063010000}"/>
    <hyperlink ref="BT210" r:id="rId357" display="https%3A%2F%2Fwww.webofscience.com%2Fwos%2Fwoscc%2Ffull-record%2FWOS%3A000472956500006" xr:uid="{00000000-0004-0000-0000-000064010000}"/>
    <hyperlink ref="BK211" r:id="rId358" display="http%3A%2F%2Fdx.doi.org%2F10.20472%2FES.2018.7.2.007" xr:uid="{00000000-0004-0000-0000-000065010000}"/>
    <hyperlink ref="BT211" r:id="rId359" display="https%3A%2F%2Fwww.webofscience.com%2Fwos%2Fwoscc%2Ffull-record%2FWOS%3A000450671500007" xr:uid="{00000000-0004-0000-0000-000066010000}"/>
    <hyperlink ref="BK212" r:id="rId360" display="http%3A%2F%2Fdx.doi.org%2F10.20472%2FES.2017.6.2.002" xr:uid="{00000000-0004-0000-0000-000067010000}"/>
    <hyperlink ref="BT212" r:id="rId361" display="https%3A%2F%2Fwww.webofscience.com%2Fwos%2Fwoscc%2Ffull-record%2FWOS%3A000423929800002" xr:uid="{00000000-0004-0000-0000-000068010000}"/>
    <hyperlink ref="BT213" r:id="rId362" display="https%3A%2F%2Fwww.webofscience.com%2Fwos%2Fwoscc%2Ffull-record%2FWOS%3A000218853000008" xr:uid="{00000000-0004-0000-0000-000069010000}"/>
    <hyperlink ref="BK214" r:id="rId363" display="http%3A%2F%2Fdx.doi.org%2F10.31181%2Fijes1512026283" xr:uid="{00000000-0004-0000-0000-00006A010000}"/>
    <hyperlink ref="BT214" r:id="rId364" display="https%3A%2F%2Fwww.webofscience.com%2Fwos%2Fwoscc%2Ffull-record%2FWOS%3A001744116300001" xr:uid="{00000000-0004-0000-0000-00006B010000}"/>
    <hyperlink ref="BK215" r:id="rId365" display="http%3A%2F%2Fdx.doi.org%2F10.31181%2Fijes1412025183" xr:uid="{00000000-0004-0000-0000-00006C010000}"/>
    <hyperlink ref="BT215" r:id="rId366" display="https%3A%2F%2Fwww.webofscience.com%2Fwos%2Fwoscc%2Ffull-record%2FWOS%3A001519409000001" xr:uid="{00000000-0004-0000-0000-00006D010000}"/>
    <hyperlink ref="BK216" r:id="rId367" display="http%3A%2F%2Fdx.doi.org%2F10.31181%2Fijes1412025187" xr:uid="{00000000-0004-0000-0000-00006E010000}"/>
    <hyperlink ref="BT216" r:id="rId368" display="https%3A%2F%2Fwww.webofscience.com%2Fwos%2Fwoscc%2Ffull-record%2FWOS%3A001580875200001" xr:uid="{00000000-0004-0000-0000-00006F010000}"/>
    <hyperlink ref="BK217" r:id="rId369" display="http%3A%2F%2Fdx.doi.org%2F10.31181%2Fijes1412025182" xr:uid="{00000000-0004-0000-0000-000070010000}"/>
    <hyperlink ref="BT217" r:id="rId370" display="https%3A%2F%2Fwww.webofscience.com%2Fwos%2Fwoscc%2Ffull-record%2FWOS%3A001508119200002" xr:uid="{00000000-0004-0000-0000-000071010000}"/>
    <hyperlink ref="BK218" r:id="rId371" display="http%3A%2F%2Fdx.doi.org%2F10.52950%2FES.2024.13.1.002" xr:uid="{00000000-0004-0000-0000-000072010000}"/>
    <hyperlink ref="BT218" r:id="rId372" display="https%3A%2F%2Fwww.webofscience.com%2Fwos%2Fwoscc%2Ffull-record%2FWOS%3A001228320800002" xr:uid="{00000000-0004-0000-0000-000073010000}"/>
    <hyperlink ref="BK219" r:id="rId373" display="http%3A%2F%2Fdx.doi.org%2F10.52950%2FES.2023.12.1.002" xr:uid="{00000000-0004-0000-0000-000074010000}"/>
    <hyperlink ref="BT219" r:id="rId374" display="https%3A%2F%2Fwww.webofscience.com%2Fwos%2Fwoscc%2Ffull-record%2FWOS%3A000992820000002" xr:uid="{00000000-0004-0000-0000-000075010000}"/>
    <hyperlink ref="BK220" r:id="rId375" display="http%3A%2F%2Fdx.doi.org%2F10.52950%2FES.2023.12.1.008" xr:uid="{00000000-0004-0000-0000-000076010000}"/>
    <hyperlink ref="BT220" r:id="rId376" display="https%3A%2F%2Fwww.webofscience.com%2Fwos%2Fwoscc%2Ffull-record%2FWOS%3A000992820000008" xr:uid="{00000000-0004-0000-0000-000077010000}"/>
    <hyperlink ref="BK221" r:id="rId377" display="http%3A%2F%2Fdx.doi.org%2F10.20472%2FES.2020.9.2.004" xr:uid="{00000000-0004-0000-0000-000078010000}"/>
    <hyperlink ref="BT221" r:id="rId378" display="https%3A%2F%2Fwww.webofscience.com%2Fwos%2Fwoscc%2Ffull-record%2FWOS%3A000600905100004" xr:uid="{00000000-0004-0000-0000-000079010000}"/>
    <hyperlink ref="BK222" r:id="rId379" display="http%3A%2F%2Fdx.doi.org%2F10.20472%2FES.2020.9.2.005" xr:uid="{00000000-0004-0000-0000-00007A010000}"/>
    <hyperlink ref="BT222" r:id="rId380" display="https%3A%2F%2Fwww.webofscience.com%2Fwos%2Fwoscc%2Ffull-record%2FWOS%3A000600905100005" xr:uid="{00000000-0004-0000-0000-00007B010000}"/>
    <hyperlink ref="BK223" r:id="rId381" display="http%3A%2F%2Fdx.doi.org%2F10.20472%2FES.2017.6.1.002" xr:uid="{00000000-0004-0000-0000-00007C010000}"/>
    <hyperlink ref="BT223" r:id="rId382" display="https%3A%2F%2Fwww.webofscience.com%2Fwos%2Fwoscc%2Ffull-record%2FWOS%3A000401912700002" xr:uid="{00000000-0004-0000-0000-00007D010000}"/>
    <hyperlink ref="BK224" r:id="rId383" display="http%3A%2F%2Fdx.doi.org%2F10.20472%2FES.2016.5.4.003" xr:uid="{00000000-0004-0000-0000-00007E010000}"/>
    <hyperlink ref="BT224" r:id="rId384" display="https%3A%2F%2Fwww.webofscience.com%2Fwos%2Fwoscc%2Ffull-record%2FWOS%3A000390198200003" xr:uid="{00000000-0004-0000-0000-00007F010000}"/>
    <hyperlink ref="BT225" r:id="rId385" display="https%3A%2F%2Fwww.webofscience.com%2Fwos%2Fwoscc%2Ffull-record%2FWOS%3A000218856900006" xr:uid="{00000000-0004-0000-0000-000080010000}"/>
    <hyperlink ref="BK226" r:id="rId386" display="http%3A%2F%2Fdx.doi.org%2F10.31181%2Fijes1512026255" xr:uid="{00000000-0004-0000-0000-000081010000}"/>
    <hyperlink ref="BT226" r:id="rId387" display="https%3A%2F%2Fwww.webofscience.com%2Fwos%2Fwoscc%2Ffull-record%2FWOS%3A001672652700010" xr:uid="{00000000-0004-0000-0000-000082010000}"/>
    <hyperlink ref="BK227" r:id="rId388" display="http%3A%2F%2Fdx.doi.org%2F10.52950%2FES.2024.13.2.002" xr:uid="{00000000-0004-0000-0000-000083010000}"/>
    <hyperlink ref="BT227" r:id="rId389" display="https%3A%2F%2Fwww.webofscience.com%2Fwos%2Fwoscc%2Ffull-record%2FWOS%3A001362946300002" xr:uid="{00000000-0004-0000-0000-000084010000}"/>
    <hyperlink ref="BK228" r:id="rId390" display="http%3A%2F%2Fdx.doi.org%2F10.52950%2FES.2023.12.2.001" xr:uid="{00000000-0004-0000-0000-000085010000}"/>
    <hyperlink ref="BT228" r:id="rId391" display="https%3A%2F%2Fwww.webofscience.com%2Fwos%2Fwoscc%2Ffull-record%2FWOS%3A001123624300003" xr:uid="{00000000-0004-0000-0000-000086010000}"/>
    <hyperlink ref="BK229" r:id="rId392" display="http%3A%2F%2Fdx.doi.org%2F10.52950%2FES.2022.11.2.002" xr:uid="{00000000-0004-0000-0000-000087010000}"/>
    <hyperlink ref="BT229" r:id="rId393" display="https%3A%2F%2Fwww.webofscience.com%2Fwos%2Fwoscc%2Ffull-record%2FWOS%3A000901443200003" xr:uid="{00000000-0004-0000-0000-000088010000}"/>
    <hyperlink ref="BT230" r:id="rId394" display="https%3A%2F%2Fwww.webofscience.com%2Fwos%2Fwoscc%2Ffull-record%2FWOS%3A000791160500009" xr:uid="{00000000-0004-0000-0000-000089010000}"/>
    <hyperlink ref="BK231" r:id="rId395" display="http%3A%2F%2Fdx.doi.org%2F10.20472%2FES.2020.9.1.004" xr:uid="{00000000-0004-0000-0000-00008A010000}"/>
    <hyperlink ref="BT231" r:id="rId396" display="https%3A%2F%2Fwww.webofscience.com%2Fwos%2Fwoscc%2Ffull-record%2FWOS%3A000543252500004" xr:uid="{00000000-0004-0000-0000-00008B010000}"/>
    <hyperlink ref="BK232" r:id="rId397" display="http%3A%2F%2Fdx.doi.org%2F10.20472%2FES.2020.9.1.010" xr:uid="{00000000-0004-0000-0000-00008C010000}"/>
    <hyperlink ref="BT232" r:id="rId398" display="https%3A%2F%2Fwww.webofscience.com%2Fwos%2Fwoscc%2Ffull-record%2FWOS%3A000543252500010" xr:uid="{00000000-0004-0000-0000-00008D010000}"/>
    <hyperlink ref="BK233" r:id="rId399" display="http%3A%2F%2Fdx.doi.org%2F10.20472%2FES.2019.8.2.006" xr:uid="{00000000-0004-0000-0000-00008E010000}"/>
    <hyperlink ref="BT233" r:id="rId400" display="https%3A%2F%2Fwww.webofscience.com%2Fwos%2Fwoscc%2Ffull-record%2FWOS%3A000503977600006" xr:uid="{00000000-0004-0000-0000-00008F010000}"/>
    <hyperlink ref="BK234" r:id="rId401" display="http%3A%2F%2Fdx.doi.org%2F10.20472%2FES.2015.4.2.001" xr:uid="{00000000-0004-0000-0000-000090010000}"/>
    <hyperlink ref="BT234" r:id="rId402" display="https%3A%2F%2Fwww.webofscience.com%2Fwos%2Fwoscc%2Ffull-record%2FWOS%3A000218863600001" xr:uid="{00000000-0004-0000-0000-000091010000}"/>
    <hyperlink ref="BT235" r:id="rId403" display="https%3A%2F%2Fwww.webofscience.com%2Fwos%2Fwoscc%2Ffull-record%2FWOS%3A000218855100005" xr:uid="{00000000-0004-0000-0000-000092010000}"/>
    <hyperlink ref="BT236" r:id="rId404" display="https%3A%2F%2Fwww.webofscience.com%2Fwos%2Fwoscc%2Ffull-record%2FWOS%3A000218850100003" xr:uid="{00000000-0004-0000-0000-000093010000}"/>
    <hyperlink ref="BT237" r:id="rId405" display="https%3A%2F%2Fwww.webofscience.com%2Fwos%2Fwoscc%2Ffull-record%2FWOS%3A000218855100006" xr:uid="{00000000-0004-0000-0000-000094010000}"/>
    <hyperlink ref="BT238" r:id="rId406" display="https%3A%2F%2Fwww.webofscience.com%2Fwos%2Fwoscc%2Ffull-record%2FWOS%3A000218853000005" xr:uid="{00000000-0004-0000-0000-000095010000}"/>
    <hyperlink ref="BK239" r:id="rId407" display="http%3A%2F%2Fdx.doi.org%2F10.31181%2Fijes1512026217" xr:uid="{00000000-0004-0000-0000-000096010000}"/>
    <hyperlink ref="BT239" r:id="rId408" display="https%3A%2F%2Fwww.webofscience.com%2Fwos%2Fwoscc%2Ffull-record%2FWOS%3A001672652700006" xr:uid="{00000000-0004-0000-0000-000097010000}"/>
    <hyperlink ref="BK240" r:id="rId409" display="http%3A%2F%2Fdx.doi.org%2F10.31181%2Fijes1412025207" xr:uid="{00000000-0004-0000-0000-000098010000}"/>
    <hyperlink ref="BT240" r:id="rId410" display="https%3A%2F%2Fwww.webofscience.com%2Fwos%2Fwoscc%2Ffull-record%2FWOS%3A001580875200002" xr:uid="{00000000-0004-0000-0000-000099010000}"/>
    <hyperlink ref="BK241" r:id="rId411" display="http%3A%2F%2Fdx.doi.org%2F10.52950%2FES.2024.13.1.003" xr:uid="{00000000-0004-0000-0000-00009A010000}"/>
    <hyperlink ref="BT241" r:id="rId412" display="https%3A%2F%2Fwww.webofscience.com%2Fwos%2Fwoscc%2Ffull-record%2FWOS%3A001228320800001" xr:uid="{00000000-0004-0000-0000-00009B010000}"/>
    <hyperlink ref="BK242" r:id="rId413" display="http%3A%2F%2Fdx.doi.org%2F10.52950%2FES.2024.13.2.006" xr:uid="{00000000-0004-0000-0000-00009C010000}"/>
    <hyperlink ref="BT242" r:id="rId414" display="https%3A%2F%2Fwww.webofscience.com%2Fwos%2Fwoscc%2Ffull-record%2FWOS%3A001362946300006" xr:uid="{00000000-0004-0000-0000-00009D010000}"/>
    <hyperlink ref="BK243" r:id="rId415" display="http%3A%2F%2Fdx.doi.org%2F10.52950%2FES.2023.12.1.004" xr:uid="{00000000-0004-0000-0000-00009E010000}"/>
    <hyperlink ref="BT243" r:id="rId416" display="https%3A%2F%2Fwww.webofscience.com%2Fwos%2Fwoscc%2Ffull-record%2FWOS%3A000992820000004" xr:uid="{00000000-0004-0000-0000-00009F010000}"/>
    <hyperlink ref="BK244" r:id="rId417" display="http%3A%2F%2Fdx.doi.org%2F10.52950%2FES.2022.11.2.005" xr:uid="{00000000-0004-0000-0000-0000A0010000}"/>
    <hyperlink ref="BT244" r:id="rId418" display="https%3A%2F%2Fwww.webofscience.com%2Fwos%2Fwoscc%2Ffull-record%2FWOS%3A000901443200001" xr:uid="{00000000-0004-0000-0000-0000A1010000}"/>
    <hyperlink ref="BK245" r:id="rId419" display="http%3A%2F%2Fdx.doi.org%2F10.20472%2FES.2020.9.1.006" xr:uid="{00000000-0004-0000-0000-0000A2010000}"/>
    <hyperlink ref="BT245" r:id="rId420" display="https%3A%2F%2Fwww.webofscience.com%2Fwos%2Fwoscc%2Ffull-record%2FWOS%3A000543252500006" xr:uid="{00000000-0004-0000-0000-0000A3010000}"/>
    <hyperlink ref="BK246" r:id="rId421" display="http%3A%2F%2Fdx.doi.org%2F10.20472%2FES.2016.5.3.004" xr:uid="{00000000-0004-0000-0000-0000A4010000}"/>
    <hyperlink ref="BT246" r:id="rId422" display="https%3A%2F%2Fwww.webofscience.com%2Fwos%2Fwoscc%2Ffull-record%2FWOS%3A000390197800004" xr:uid="{00000000-0004-0000-0000-0000A5010000}"/>
    <hyperlink ref="BK247" r:id="rId423" display="http%3A%2F%2Fdx.doi.org%2F10.20472%2FES.2016.5.2.003" xr:uid="{00000000-0004-0000-0000-0000A6010000}"/>
    <hyperlink ref="BT247" r:id="rId424" display="https%3A%2F%2Fwww.webofscience.com%2Fwos%2Fwoscc%2Ffull-record%2FWOS%3A000390197400003" xr:uid="{00000000-0004-0000-0000-0000A7010000}"/>
    <hyperlink ref="BK248" r:id="rId425" display="http%3A%2F%2Fdx.doi.org%2F10.20472%2FES.2015.4.4.004" xr:uid="{00000000-0004-0000-0000-0000A8010000}"/>
    <hyperlink ref="BT248" r:id="rId426" display="https%3A%2F%2Fwww.webofscience.com%2Fwos%2Fwoscc%2Ffull-record%2FWOS%3A000218866300004" xr:uid="{00000000-0004-0000-0000-0000A9010000}"/>
    <hyperlink ref="BT249" r:id="rId427" display="https%3A%2F%2Fwww.webofscience.com%2Fwos%2Fwoscc%2Ffull-record%2FWOS%3A000218855100001" xr:uid="{00000000-0004-0000-0000-0000AA010000}"/>
    <hyperlink ref="BT250" r:id="rId428" display="https%3A%2F%2Fwww.webofscience.com%2Fwos%2Fwoscc%2Ffull-record%2FWOS%3A000218850100006" xr:uid="{00000000-0004-0000-0000-0000AB010000}"/>
    <hyperlink ref="BT251" r:id="rId429" display="https%3A%2F%2Fwww.webofscience.com%2Fwos%2Fwoscc%2Ffull-record%2FWOS%3A000218848700002" xr:uid="{00000000-0004-0000-0000-0000AC010000}"/>
    <hyperlink ref="BK252" r:id="rId430" display="http%3A%2F%2Fdx.doi.org%2F10.31181%2Fijes1512026277" xr:uid="{00000000-0004-0000-0000-0000AD010000}"/>
    <hyperlink ref="BT252" r:id="rId431" display="https%3A%2F%2Fwww.webofscience.com%2Fwos%2Fwoscc%2Ffull-record%2FWOS%3A001701281400001" xr:uid="{00000000-0004-0000-0000-0000AE010000}"/>
    <hyperlink ref="BK253" r:id="rId432" display="http%3A%2F%2Fdx.doi.org%2F10.31181%2Fijes1512026214" xr:uid="{00000000-0004-0000-0000-0000AF010000}"/>
    <hyperlink ref="BT253" r:id="rId433" display="https%3A%2F%2Fwww.webofscience.com%2Fwos%2Fwoscc%2Ffull-record%2FWOS%3A001672652700004" xr:uid="{00000000-0004-0000-0000-0000B0010000}"/>
    <hyperlink ref="BK254" r:id="rId434" display="http%3A%2F%2Fdx.doi.org%2F10.31181%2Fijes1412025195" xr:uid="{00000000-0004-0000-0000-0000B1010000}"/>
    <hyperlink ref="BT254" r:id="rId435" display="https%3A%2F%2Fwww.webofscience.com%2Fwos%2Fwoscc%2Ffull-record%2FWOS%3A001556036400001" xr:uid="{00000000-0004-0000-0000-0000B2010000}"/>
    <hyperlink ref="BK255" r:id="rId436" display="http%3A%2F%2Fdx.doi.org%2F10.52950%2FES.2021.10.1.003" xr:uid="{00000000-0004-0000-0000-0000B3010000}"/>
    <hyperlink ref="BT255" r:id="rId437" display="https%3A%2F%2Fwww.webofscience.com%2Fwos%2Fwoscc%2Ffull-record%2FWOS%3A000703061400003" xr:uid="{00000000-0004-0000-0000-0000B4010000}"/>
    <hyperlink ref="BK256" r:id="rId438" display="http%3A%2F%2Fdx.doi.org%2F10.52950%2FES.2021.10.1.004" xr:uid="{00000000-0004-0000-0000-0000B5010000}"/>
    <hyperlink ref="BT256" r:id="rId439" display="https%3A%2F%2Fwww.webofscience.com%2Fwos%2Fwoscc%2Ffull-record%2FWOS%3A000703061400004" xr:uid="{00000000-0004-0000-0000-0000B6010000}"/>
    <hyperlink ref="BK257" r:id="rId440" display="http%3A%2F%2Fdx.doi.org%2F10.20472%2FES.2020.9.2.003" xr:uid="{00000000-0004-0000-0000-0000B7010000}"/>
    <hyperlink ref="BT257" r:id="rId441" display="https%3A%2F%2Fwww.webofscience.com%2Fwos%2Fwoscc%2Ffull-record%2FWOS%3A000600905100003" xr:uid="{00000000-0004-0000-0000-0000B8010000}"/>
    <hyperlink ref="BK258" r:id="rId442" display="http%3A%2F%2Fdx.doi.org%2F10.20472%2FES.2020.9.1.011" xr:uid="{00000000-0004-0000-0000-0000B9010000}"/>
    <hyperlink ref="BT258" r:id="rId443" display="https%3A%2F%2Fwww.webofscience.com%2Fwos%2Fwoscc%2Ffull-record%2FWOS%3A000543252500011" xr:uid="{00000000-0004-0000-0000-0000BA010000}"/>
    <hyperlink ref="BT259" r:id="rId444" display="https%3A%2F%2Fwww.webofscience.com%2Fwos%2Fwoscc%2Ffull-record%2FWOS%3A000375775900003" xr:uid="{00000000-0004-0000-0000-0000BB010000}"/>
    <hyperlink ref="BK260" r:id="rId445" display="http%3A%2F%2Fdx.doi.org%2F10.20472%2FES.2016.5.4.001" xr:uid="{00000000-0004-0000-0000-0000BC010000}"/>
    <hyperlink ref="BT260" r:id="rId446" display="https%3A%2F%2Fwww.webofscience.com%2Fwos%2Fwoscc%2Ffull-record%2FWOS%3A000390198200001" xr:uid="{00000000-0004-0000-0000-0000BD010000}"/>
    <hyperlink ref="BK261" r:id="rId447" display="http%3A%2F%2Fdx.doi.org%2F10.20472%2FES.2015.4.1.002" xr:uid="{00000000-0004-0000-0000-0000BE010000}"/>
    <hyperlink ref="BT261" r:id="rId448" display="https%3A%2F%2Fwww.webofscience.com%2Fwos%2Fwoscc%2Ffull-record%2FWOS%3A000218862800002" xr:uid="{00000000-0004-0000-0000-0000BF010000}"/>
    <hyperlink ref="BK262" r:id="rId449" display="http%3A%2F%2Fdx.doi.org%2F10.20472%2FES.2015.4.1.003" xr:uid="{00000000-0004-0000-0000-0000C0010000}"/>
    <hyperlink ref="BT262" r:id="rId450" display="https%3A%2F%2Fwww.webofscience.com%2Fwos%2Fwoscc%2Ffull-record%2FWOS%3A000218862800003" xr:uid="{00000000-0004-0000-0000-0000C1010000}"/>
    <hyperlink ref="BK263" r:id="rId451" display="http%3A%2F%2Fdx.doi.org%2F10.20472%2FES.2015.4.4.003" xr:uid="{00000000-0004-0000-0000-0000C2010000}"/>
    <hyperlink ref="BT263" r:id="rId452" display="https%3A%2F%2Fwww.webofscience.com%2Fwos%2Fwoscc%2Ffull-record%2FWOS%3A000218866300003" xr:uid="{00000000-0004-0000-0000-0000C3010000}"/>
    <hyperlink ref="BT264" r:id="rId453" display="https%3A%2F%2Fwww.webofscience.com%2Fwos%2Fwoscc%2Ffull-record%2FWOS%3A000218859600001" xr:uid="{00000000-0004-0000-0000-0000C4010000}"/>
    <hyperlink ref="BT265" r:id="rId454" display="https%3A%2F%2Fwww.webofscience.com%2Fwos%2Fwoscc%2Ffull-record%2FWOS%3A000218856900001" xr:uid="{00000000-0004-0000-0000-0000C5010000}"/>
  </hyperlink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Dragan Pamucar</cp:lastModifiedBy>
  <dcterms:created xsi:type="dcterms:W3CDTF">2026-08-19T22:21:38Z</dcterms:created>
  <dcterms:modified xsi:type="dcterms:W3CDTF">2026-08-19T22:23:46Z</dcterms:modified>
</cp:coreProperties>
</file>